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tr\Мои документы\Рабочая папка\Конкурс\2021\СКС ЛБО г. Иркутск, ул. Безбоково, 30\Закупочная документация Монтаж СКС г. Иркутск, ул. Безбокова, 30\"/>
    </mc:Choice>
  </mc:AlternateContent>
  <bookViews>
    <workbookView xWindow="14250" yWindow="-30" windowWidth="14640" windowHeight="14355"/>
  </bookViews>
  <sheets>
    <sheet name="Ведомость" sheetId="5" r:id="rId1"/>
    <sheet name="Лист2" sheetId="2" r:id="rId2"/>
    <sheet name="Лист1" sheetId="6" r:id="rId3"/>
  </sheets>
  <definedNames>
    <definedName name="_xlnm._FilterDatabase" localSheetId="0" hidden="1">Ведомость!#REF!</definedName>
    <definedName name="_xlnm.Print_Titles" localSheetId="0">Ведомость!$5:$7</definedName>
  </definedNames>
  <calcPr calcId="162913"/>
</workbook>
</file>

<file path=xl/calcChain.xml><?xml version="1.0" encoding="utf-8"?>
<calcChain xmlns="http://schemas.openxmlformats.org/spreadsheetml/2006/main">
  <c r="M7" i="2" l="1"/>
  <c r="P34" i="2"/>
  <c r="P33" i="2"/>
  <c r="M35" i="2"/>
  <c r="M40" i="2" s="1"/>
  <c r="M34" i="2"/>
  <c r="M33" i="2"/>
  <c r="G35" i="2"/>
  <c r="D40" i="2"/>
  <c r="F26" i="2"/>
  <c r="C26" i="2"/>
  <c r="E26" i="2"/>
  <c r="E25" i="2"/>
  <c r="C25" i="2" l="1"/>
  <c r="C33" i="2" s="1"/>
  <c r="D24" i="5"/>
  <c r="K26" i="5"/>
  <c r="K30" i="5"/>
  <c r="D30" i="5" s="1"/>
  <c r="D11" i="5"/>
  <c r="H26" i="2"/>
  <c r="I26" i="2"/>
  <c r="J26" i="2"/>
  <c r="K11" i="2"/>
  <c r="K7" i="2"/>
  <c r="K26" i="2" s="1"/>
  <c r="K8" i="2"/>
  <c r="K9" i="2"/>
  <c r="K10" i="2"/>
  <c r="K6" i="2"/>
  <c r="K5" i="2"/>
  <c r="S7" i="2"/>
  <c r="S5" i="2"/>
  <c r="N5" i="2"/>
  <c r="D25" i="2" l="1"/>
  <c r="C34" i="2" s="1"/>
  <c r="F25" i="2"/>
  <c r="G25" i="2"/>
  <c r="G26" i="2" s="1"/>
  <c r="X39" i="2"/>
  <c r="T38" i="2"/>
  <c r="U38" i="2" s="1"/>
  <c r="U37" i="2"/>
  <c r="P76" i="2"/>
  <c r="P75" i="2"/>
  <c r="P72" i="2"/>
  <c r="P73" i="2"/>
  <c r="P74" i="2"/>
  <c r="P71" i="2"/>
  <c r="M61" i="2"/>
  <c r="M65" i="2" s="1"/>
  <c r="L61" i="2"/>
  <c r="L65" i="2" s="1"/>
  <c r="K61" i="2"/>
  <c r="K65" i="2" s="1"/>
  <c r="J61" i="2"/>
  <c r="J65" i="2" s="1"/>
  <c r="I61" i="2"/>
  <c r="I65" i="2"/>
  <c r="H61" i="2"/>
  <c r="G61" i="2"/>
  <c r="F61" i="2"/>
  <c r="D55" i="2"/>
  <c r="D61" i="2" s="1"/>
  <c r="C55" i="2"/>
  <c r="C61" i="2" s="1"/>
  <c r="N61" i="2"/>
  <c r="N66" i="2" s="1"/>
  <c r="O61" i="2"/>
  <c r="O67" i="2" s="1"/>
  <c r="D26" i="2" l="1"/>
  <c r="S26" i="2" s="1"/>
  <c r="K34" i="2"/>
  <c r="C43" i="2"/>
  <c r="G34" i="2"/>
  <c r="C36" i="2"/>
  <c r="I36" i="2" s="1"/>
  <c r="C37" i="2"/>
  <c r="S34" i="2"/>
  <c r="U34" i="2" s="1"/>
  <c r="X38" i="2"/>
  <c r="D62" i="2"/>
  <c r="N27" i="2"/>
  <c r="C42" i="2" l="1"/>
  <c r="I37" i="2"/>
  <c r="X34" i="2"/>
  <c r="K40" i="2"/>
  <c r="T36" i="2"/>
  <c r="U36" i="2" s="1"/>
  <c r="O36" i="2"/>
  <c r="D36" i="2"/>
  <c r="S33" i="2"/>
  <c r="S40" i="2" s="1"/>
  <c r="C40" i="2"/>
  <c r="L33" i="2"/>
  <c r="G33" i="2"/>
  <c r="D37" i="2"/>
  <c r="O37" i="2"/>
  <c r="P37" i="2"/>
  <c r="T33" i="2"/>
  <c r="U33" i="2" l="1"/>
  <c r="U40" i="2" s="1"/>
  <c r="T40" i="2"/>
  <c r="G40" i="2"/>
  <c r="L40" i="2"/>
  <c r="I40" i="2"/>
  <c r="P36" i="2"/>
  <c r="X36" i="2" s="1"/>
  <c r="O40" i="2"/>
  <c r="X37" i="2"/>
  <c r="X33" i="2" l="1"/>
  <c r="X40" i="2" s="1"/>
  <c r="P40" i="2"/>
</calcChain>
</file>

<file path=xl/sharedStrings.xml><?xml version="1.0" encoding="utf-8"?>
<sst xmlns="http://schemas.openxmlformats.org/spreadsheetml/2006/main" count="268" uniqueCount="154">
  <si>
    <t>м</t>
  </si>
  <si>
    <t>Модуль информационный RJ45, UTP, категория 5e, Dual IDC, контакты IDC 90 град., белый, тип Keystone, пр-во Pcnet</t>
  </si>
  <si>
    <t>шт.</t>
  </si>
  <si>
    <t>Монтаж пластиковых кабельных каналов</t>
  </si>
  <si>
    <t>Кабель силовой ВВГ нг 3х 2,5</t>
  </si>
  <si>
    <t xml:space="preserve">№ п/п </t>
  </si>
  <si>
    <t>Наименование работ</t>
  </si>
  <si>
    <t>Демонтируемый материал</t>
  </si>
  <si>
    <t>Потребность в основных материалах</t>
  </si>
  <si>
    <t>Ед. изм</t>
  </si>
  <si>
    <t>Кол-во</t>
  </si>
  <si>
    <t>Наименование</t>
  </si>
  <si>
    <t>Ед. изм.</t>
  </si>
  <si>
    <t>Поставщик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</si>
  <si>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</si>
  <si>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</si>
  <si>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</si>
  <si>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</si>
  <si>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</si>
  <si>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</si>
  <si>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</si>
  <si>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</si>
  <si>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</si>
  <si>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</si>
  <si>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</si>
  <si>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</si>
  <si>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м пог</t>
  </si>
  <si>
    <t>Монтажные работы</t>
  </si>
  <si>
    <t>Подрядчик</t>
  </si>
  <si>
    <t>Европ</t>
  </si>
  <si>
    <t>слабот</t>
  </si>
  <si>
    <t>2 мод</t>
  </si>
  <si>
    <t>1 мод</t>
  </si>
  <si>
    <t>Раб место</t>
  </si>
  <si>
    <t>Сетевое</t>
  </si>
  <si>
    <t>ИТОГО</t>
  </si>
  <si>
    <t>рамки слабот</t>
  </si>
  <si>
    <t>Монтаж информационных розеток с разделкой кабеля
(двухмодульные, одномодульные)</t>
  </si>
  <si>
    <t>модуль</t>
  </si>
  <si>
    <t>Суппорт на 1 пост 45х45, накладной, 75х20мм, пр-во Efapel</t>
  </si>
  <si>
    <t>Супп</t>
  </si>
  <si>
    <t>Рамка для 2-х модулей RJ-45 или 12 типа Keystone, угловая, со шторками и маркировкой, Mosaic 45х45</t>
  </si>
  <si>
    <t>Рамка для  1-го модуля RJ-45 или 12 типа Keystone, угловая, со шторками и маркировкой.</t>
  </si>
  <si>
    <t xml:space="preserve">Монтаж силовых розеток </t>
  </si>
  <si>
    <t>кабель каналы</t>
  </si>
  <si>
    <t>Вертик</t>
  </si>
  <si>
    <t>Горизонт</t>
  </si>
  <si>
    <t>Блок роз</t>
  </si>
  <si>
    <t>Заглушки</t>
  </si>
  <si>
    <t>Углы плоские</t>
  </si>
  <si>
    <t>Тройник</t>
  </si>
  <si>
    <t>Угол внешн</t>
  </si>
  <si>
    <t>Угол внутр</t>
  </si>
  <si>
    <t>220в</t>
  </si>
  <si>
    <t>UTP</t>
  </si>
  <si>
    <t>ИТОГО рабоч.мест</t>
  </si>
  <si>
    <t>ИТОГО к/канал 75х20</t>
  </si>
  <si>
    <t>Комплектующие для к/канала 75х20</t>
  </si>
  <si>
    <t>ИТОГО сила</t>
  </si>
  <si>
    <t>ИТОГО UTP</t>
  </si>
  <si>
    <t>ИТОГО к/канал 110х50</t>
  </si>
  <si>
    <t>Использов.</t>
  </si>
  <si>
    <t>Кабельный канал 75х20 
с двумя перегородками</t>
  </si>
  <si>
    <t xml:space="preserve">Кабельный канал 110х50мм </t>
  </si>
  <si>
    <t>Т.1</t>
  </si>
  <si>
    <t>Т.2</t>
  </si>
  <si>
    <t>Т.3</t>
  </si>
  <si>
    <t>Т.4</t>
  </si>
  <si>
    <t>40х75</t>
  </si>
  <si>
    <t>итого</t>
  </si>
  <si>
    <t>Заказчик</t>
  </si>
  <si>
    <t>Слаботочный кабель</t>
  </si>
  <si>
    <t>к канал</t>
  </si>
  <si>
    <t>Угол плоский</t>
  </si>
  <si>
    <t>уг внутр</t>
  </si>
  <si>
    <t>торц</t>
  </si>
  <si>
    <t>Сила 220v</t>
  </si>
  <si>
    <t>монтаж</t>
  </si>
  <si>
    <t>Прокладка силовой сети в кабель каналах</t>
  </si>
  <si>
    <t>Кабель внутренней прокладки UTP   4 пары, Essential Nexans, Категория 5е</t>
  </si>
  <si>
    <t xml:space="preserve">Патч-корд UTP, Категория 5е, 1,0 метр серый </t>
  </si>
  <si>
    <t xml:space="preserve">Патч-корд UTP, Категория 5е, 3,0 метр серый </t>
  </si>
  <si>
    <t>Ведомость объемов работ</t>
  </si>
  <si>
    <t>Р1</t>
  </si>
  <si>
    <t>Р2</t>
  </si>
  <si>
    <t>РК1</t>
  </si>
  <si>
    <t>РК2</t>
  </si>
  <si>
    <t>Сила в кабель
 канал ДКС</t>
  </si>
  <si>
    <t>Сила на кабель
 канал Legrand</t>
  </si>
  <si>
    <t>слаботочн в кабель канал ДКС</t>
  </si>
  <si>
    <t xml:space="preserve">слабот.рамки на кабель канал </t>
  </si>
  <si>
    <t>суппорт в СХП</t>
  </si>
  <si>
    <t>колонна</t>
  </si>
  <si>
    <t>модуль 
слабот</t>
  </si>
  <si>
    <t>75х40</t>
  </si>
  <si>
    <t xml:space="preserve">рабочие места </t>
  </si>
  <si>
    <t>Маршрутизатор Cisco ISR 4331
Sec bundle w/SEC license</t>
  </si>
  <si>
    <t>Блок розеток 220В, 19" 1U, 8 розеток, 2K+3</t>
  </si>
  <si>
    <t>Организатор горизонтальный 19" 1U черный с пластиковыми кольцами и крышкой, пр-во PCNet</t>
  </si>
  <si>
    <t>Сборка и монтаж   шкафа 19''</t>
  </si>
  <si>
    <t>Коммутатор Сisco 2960R+24 TCL</t>
  </si>
  <si>
    <t>Объект: «Монтаж структурированной кабельной системы (СКС),
 в  помещении Левобережного отделения ООО «Иркутскэнергосбыт» 
по адресу: г. Иркутск, ул.Безбокова, 30/6»</t>
  </si>
  <si>
    <t>Патч панель на 24 порта</t>
  </si>
  <si>
    <t>возможно перетасовка с Ф.Энгельса 17 (cisco 2921)</t>
  </si>
  <si>
    <t>необходимо поставить, может что-то есть на складе</t>
  </si>
  <si>
    <t xml:space="preserve">Для подключения телефонов, если оборудование ИЭСВ будет установлено в отдельном шкафу </t>
  </si>
  <si>
    <t>Для кроссировки в шкафу</t>
  </si>
  <si>
    <t>Увеличил на одну по предложению Чернова П.</t>
  </si>
  <si>
    <t>Пробивка отверстий диаметром 50 мм в стенах из ГКЛ толщиной до  120 мм</t>
  </si>
  <si>
    <t xml:space="preserve">Напольный кабель-канал 70х16 мм "элекор" </t>
  </si>
  <si>
    <t>Прокладка силовой сети по металлическим лоткам</t>
  </si>
  <si>
    <t>Прокладка кабеля UTP в кабель каналах</t>
  </si>
  <si>
    <t>Прокладка кабеля UTP на провододержателях</t>
  </si>
  <si>
    <t>Прокладка кабеля UTP по металлическим лоткам</t>
  </si>
  <si>
    <t>Рабочих мест</t>
  </si>
  <si>
    <t>сетев</t>
  </si>
  <si>
    <t>Кабель UTP</t>
  </si>
  <si>
    <t>на лотке</t>
  </si>
  <si>
    <t>по констр.</t>
  </si>
  <si>
    <t>Вертикаль</t>
  </si>
  <si>
    <t>по 0,4</t>
  </si>
  <si>
    <t>горизонт</t>
  </si>
  <si>
    <t>5 этаж</t>
  </si>
  <si>
    <t>6 этаж</t>
  </si>
  <si>
    <t>на пол</t>
  </si>
  <si>
    <t>колонны</t>
  </si>
  <si>
    <t>в кабель
 канале</t>
  </si>
  <si>
    <t xml:space="preserve">Миниколонна двухсторонняя, алюминиевая, 0.5м </t>
  </si>
  <si>
    <t xml:space="preserve">Розетка силовая 2Р+Е в сборе, для установки в кабель канал (миниколонну) </t>
  </si>
  <si>
    <t>Компьютерная розетка RJ-45 кат.5E 1 модуль для установки в кабель канал (миниколонну)</t>
  </si>
  <si>
    <t>Механизм электрической розетки, 2P+T, европейский стандарт, Mosaic, пр-во Legrand на кабель канал 75х20</t>
  </si>
  <si>
    <t>Рамка декоративная на 1 модуль на кабель канал (миниколонну)</t>
  </si>
  <si>
    <t xml:space="preserve">Установка щитка электрического </t>
  </si>
  <si>
    <t>Автомат электрический 25А</t>
  </si>
  <si>
    <t>13</t>
  </si>
  <si>
    <t>Тестирование линии</t>
  </si>
  <si>
    <t>Составление отчета по измерениям сопротивления изоляции электроустановок</t>
  </si>
  <si>
    <t>отчет</t>
  </si>
  <si>
    <t>14</t>
  </si>
  <si>
    <t>15</t>
  </si>
  <si>
    <t>Пробивка отверстий диаметром 200 мм в стенах бетонных, толщиной до  200 мм</t>
  </si>
  <si>
    <t xml:space="preserve">Составил:__________________А.В. Тарков </t>
  </si>
  <si>
    <t>Коробка разветвительная</t>
  </si>
  <si>
    <t>Р3</t>
  </si>
  <si>
    <t xml:space="preserve">Прокладка силовой сети в гофрированных трубках по строительным конструкциям </t>
  </si>
  <si>
    <t>Трубка гофрированная ПВХ Ø20 мм</t>
  </si>
  <si>
    <t>Щит навесной типа TDM ЩРН 24 модуля с металлической дверцей и замком IP31 серый
DIN рейка</t>
  </si>
  <si>
    <t>Автомат электрический 40А трехполюсный</t>
  </si>
  <si>
    <t xml:space="preserve">Патч-корд UTP, Категория 5е, 1,5 метр серый </t>
  </si>
  <si>
    <t xml:space="preserve">Шкаф телекоммуникационный напольный 19" 42U, 600x800м, металлическая дверь, с ригельным замком </t>
  </si>
  <si>
    <t>Коммутационный шнур RJ-45 - 110, UTP, 1 пара, 1,5 метр</t>
  </si>
  <si>
    <t>Плата интерфейса SNMP для ИДП-1</t>
  </si>
  <si>
    <t>Источник бесперебойного питания 2000ВА  (по типу ИДП-1-1/1-2-220-ТА)</t>
  </si>
  <si>
    <t>Приложение№1 к Техническим условиям от ________2021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</si>
</sst>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10"/>
      <name val="MS Sans Serif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sz val="11"/>
      <color theme="6" tint="-0.49998474074526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 applyNumberFormat="0" applyFont="0" applyAlignment="0"/>
    <xf numFmtId="0" fontId="2" fillId="0" borderId="0"/>
    <xf numFmtId="0" fontId="8" fillId="0" borderId="0"/>
  </cellStyleXfs>
  <cellXfs count="185">
    <xf numFmtId="0" fontId="0" fillId="0" borderId="0" xfId="0"/>
    <xf numFmtId="0" fontId="2" fillId="0" borderId="0" xfId="2"/>
    <xf numFmtId="0" fontId="2" fillId="0" borderId="0" xfId="2" applyAlignment="1">
      <alignment horizontal="center" vertical="center"/>
    </xf>
    <xf numFmtId="0" fontId="3" fillId="0" borderId="0" xfId="2" applyFont="1"/>
    <xf numFmtId="49" fontId="3" fillId="0" borderId="1" xfId="2" applyNumberFormat="1" applyFont="1" applyFill="1" applyBorder="1" applyAlignment="1">
      <alignment horizontal="left" vertical="center" wrapText="1"/>
    </xf>
    <xf numFmtId="49" fontId="3" fillId="0" borderId="2" xfId="2" applyNumberFormat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top" wrapText="1"/>
    </xf>
    <xf numFmtId="0" fontId="2" fillId="0" borderId="0" xfId="2" applyAlignment="1">
      <alignment horizontal="left" vertical="center"/>
    </xf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9" fillId="0" borderId="1" xfId="0" applyFont="1" applyBorder="1"/>
    <xf numFmtId="0" fontId="0" fillId="0" borderId="1" xfId="0" applyBorder="1" applyAlignment="1">
      <alignment horizontal="center"/>
    </xf>
    <xf numFmtId="0" fontId="9" fillId="0" borderId="6" xfId="0" applyFont="1" applyBorder="1"/>
    <xf numFmtId="0" fontId="0" fillId="0" borderId="7" xfId="0" applyBorder="1"/>
    <xf numFmtId="0" fontId="0" fillId="0" borderId="8" xfId="0" applyBorder="1"/>
    <xf numFmtId="0" fontId="0" fillId="0" borderId="0" xfId="0" applyAlignment="1">
      <alignment wrapText="1"/>
    </xf>
    <xf numFmtId="0" fontId="0" fillId="0" borderId="9" xfId="0" applyBorder="1"/>
    <xf numFmtId="0" fontId="0" fillId="0" borderId="6" xfId="0" applyBorder="1"/>
    <xf numFmtId="0" fontId="0" fillId="0" borderId="1" xfId="0" applyFill="1" applyBorder="1"/>
    <xf numFmtId="0" fontId="0" fillId="0" borderId="10" xfId="0" applyBorder="1"/>
    <xf numFmtId="0" fontId="0" fillId="0" borderId="11" xfId="0" applyBorder="1"/>
    <xf numFmtId="0" fontId="0" fillId="0" borderId="11" xfId="0" applyFill="1" applyBorder="1"/>
    <xf numFmtId="0" fontId="0" fillId="0" borderId="12" xfId="0" applyBorder="1"/>
    <xf numFmtId="0" fontId="0" fillId="0" borderId="13" xfId="0" applyBorder="1"/>
    <xf numFmtId="0" fontId="0" fillId="0" borderId="0" xfId="0" applyBorder="1"/>
    <xf numFmtId="0" fontId="10" fillId="0" borderId="0" xfId="0" applyFont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11" fillId="2" borderId="1" xfId="0" applyFont="1" applyFill="1" applyBorder="1"/>
    <xf numFmtId="49" fontId="7" fillId="0" borderId="1" xfId="0" applyNumberFormat="1" applyFont="1" applyFill="1" applyBorder="1" applyAlignment="1">
      <alignment horizontal="center" vertical="center" wrapText="1"/>
    </xf>
    <xf numFmtId="0" fontId="9" fillId="3" borderId="0" xfId="0" applyFont="1" applyFill="1"/>
    <xf numFmtId="0" fontId="9" fillId="3" borderId="14" xfId="0" applyFont="1" applyFill="1" applyBorder="1"/>
    <xf numFmtId="0" fontId="9" fillId="3" borderId="0" xfId="0" applyFont="1" applyFill="1" applyBorder="1"/>
    <xf numFmtId="0" fontId="9" fillId="3" borderId="15" xfId="0" applyFont="1" applyFill="1" applyBorder="1"/>
    <xf numFmtId="0" fontId="9" fillId="3" borderId="16" xfId="0" applyFont="1" applyFill="1" applyBorder="1"/>
    <xf numFmtId="0" fontId="9" fillId="0" borderId="11" xfId="0" applyFont="1" applyBorder="1"/>
    <xf numFmtId="0" fontId="9" fillId="0" borderId="7" xfId="0" applyFont="1" applyBorder="1"/>
    <xf numFmtId="0" fontId="9" fillId="0" borderId="8" xfId="0" applyFont="1" applyBorder="1"/>
    <xf numFmtId="0" fontId="9" fillId="0" borderId="13" xfId="0" applyFont="1" applyBorder="1"/>
    <xf numFmtId="0" fontId="0" fillId="0" borderId="0" xfId="0" applyFill="1"/>
    <xf numFmtId="0" fontId="10" fillId="0" borderId="1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1" xfId="2" applyFont="1" applyFill="1" applyBorder="1" applyAlignment="1">
      <alignment horizontal="center" vertical="center" wrapText="1"/>
    </xf>
    <xf numFmtId="0" fontId="2" fillId="0" borderId="0" xfId="2" applyFont="1"/>
    <xf numFmtId="0" fontId="2" fillId="0" borderId="0" xfId="2" applyFont="1" applyAlignment="1">
      <alignment horizontal="left" vertical="center"/>
    </xf>
    <xf numFmtId="0" fontId="2" fillId="0" borderId="0" xfId="2" applyFont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13" fillId="0" borderId="1" xfId="2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3" borderId="0" xfId="0" applyFill="1" applyBorder="1"/>
    <xf numFmtId="0" fontId="0" fillId="3" borderId="0" xfId="0" applyFill="1"/>
    <xf numFmtId="0" fontId="0" fillId="3" borderId="0" xfId="0" applyFill="1" applyBorder="1" applyAlignment="1">
      <alignment horizontal="center"/>
    </xf>
    <xf numFmtId="0" fontId="0" fillId="3" borderId="3" xfId="0" applyFill="1" applyBorder="1"/>
    <xf numFmtId="0" fontId="0" fillId="3" borderId="4" xfId="0" applyFill="1" applyBorder="1"/>
    <xf numFmtId="0" fontId="0" fillId="3" borderId="1" xfId="0" applyFill="1" applyBorder="1"/>
    <xf numFmtId="0" fontId="0" fillId="3" borderId="18" xfId="0" applyFill="1" applyBorder="1"/>
    <xf numFmtId="0" fontId="0" fillId="3" borderId="19" xfId="0" applyFill="1" applyBorder="1"/>
    <xf numFmtId="0" fontId="0" fillId="3" borderId="2" xfId="0" applyFill="1" applyBorder="1"/>
    <xf numFmtId="0" fontId="10" fillId="3" borderId="1" xfId="0" applyFont="1" applyFill="1" applyBorder="1" applyAlignment="1">
      <alignment horizontal="center"/>
    </xf>
    <xf numFmtId="0" fontId="0" fillId="3" borderId="6" xfId="0" applyFill="1" applyBorder="1"/>
    <xf numFmtId="0" fontId="12" fillId="3" borderId="0" xfId="0" applyFont="1" applyFill="1" applyAlignment="1">
      <alignment horizontal="right"/>
    </xf>
    <xf numFmtId="0" fontId="12" fillId="3" borderId="0" xfId="0" applyFont="1" applyFill="1"/>
    <xf numFmtId="0" fontId="0" fillId="4" borderId="21" xfId="0" applyFill="1" applyBorder="1" applyAlignment="1">
      <alignment horizontal="center"/>
    </xf>
    <xf numFmtId="0" fontId="0" fillId="4" borderId="4" xfId="0" applyFill="1" applyBorder="1"/>
    <xf numFmtId="0" fontId="0" fillId="4" borderId="5" xfId="0" applyFill="1" applyBorder="1"/>
    <xf numFmtId="0" fontId="0" fillId="4" borderId="0" xfId="0" applyFill="1"/>
    <xf numFmtId="0" fontId="0" fillId="4" borderId="19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0" fontId="0" fillId="4" borderId="23" xfId="0" applyFill="1" applyBorder="1" applyAlignment="1">
      <alignment horizontal="center"/>
    </xf>
    <xf numFmtId="0" fontId="0" fillId="4" borderId="19" xfId="0" applyFill="1" applyBorder="1"/>
    <xf numFmtId="0" fontId="0" fillId="4" borderId="20" xfId="0" applyFill="1" applyBorder="1"/>
    <xf numFmtId="0" fontId="0" fillId="4" borderId="2" xfId="0" applyFill="1" applyBorder="1"/>
    <xf numFmtId="0" fontId="9" fillId="4" borderId="0" xfId="0" applyFont="1" applyFill="1"/>
    <xf numFmtId="0" fontId="0" fillId="4" borderId="1" xfId="0" applyFill="1" applyBorder="1"/>
    <xf numFmtId="0" fontId="12" fillId="4" borderId="0" xfId="0" applyFont="1" applyFill="1"/>
    <xf numFmtId="0" fontId="0" fillId="3" borderId="0" xfId="0" applyFill="1" applyBorder="1" applyAlignment="1"/>
    <xf numFmtId="0" fontId="10" fillId="3" borderId="2" xfId="0" applyFont="1" applyFill="1" applyBorder="1" applyAlignment="1">
      <alignment horizontal="center"/>
    </xf>
    <xf numFmtId="0" fontId="0" fillId="3" borderId="5" xfId="0" applyFill="1" applyBorder="1" applyAlignment="1">
      <alignment horizontal="center" wrapText="1"/>
    </xf>
    <xf numFmtId="0" fontId="0" fillId="3" borderId="20" xfId="0" applyFill="1" applyBorder="1" applyAlignment="1">
      <alignment horizontal="center"/>
    </xf>
    <xf numFmtId="49" fontId="3" fillId="0" borderId="1" xfId="2" applyNumberFormat="1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horizontal="center" vertical="center"/>
    </xf>
    <xf numFmtId="49" fontId="3" fillId="0" borderId="1" xfId="2" applyNumberFormat="1" applyFont="1" applyFill="1" applyBorder="1" applyAlignment="1">
      <alignment horizontal="center" vertical="center" wrapText="1"/>
    </xf>
    <xf numFmtId="49" fontId="3" fillId="0" borderId="17" xfId="2" applyNumberFormat="1" applyFont="1" applyFill="1" applyBorder="1" applyAlignment="1">
      <alignment horizontal="center" vertical="center"/>
    </xf>
    <xf numFmtId="49" fontId="3" fillId="0" borderId="1" xfId="2" applyNumberFormat="1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horizontal="center" vertical="center"/>
    </xf>
    <xf numFmtId="49" fontId="3" fillId="0" borderId="1" xfId="2" applyNumberFormat="1" applyFont="1" applyFill="1" applyBorder="1" applyAlignment="1">
      <alignment horizontal="left" vertical="center"/>
    </xf>
    <xf numFmtId="49" fontId="3" fillId="0" borderId="1" xfId="2" applyNumberFormat="1" applyFont="1" applyFill="1" applyBorder="1" applyAlignment="1">
      <alignment horizontal="center" vertical="center" wrapText="1"/>
    </xf>
    <xf numFmtId="0" fontId="14" fillId="0" borderId="0" xfId="2" applyFont="1"/>
    <xf numFmtId="49" fontId="3" fillId="0" borderId="2" xfId="2" applyNumberFormat="1" applyFont="1" applyFill="1" applyBorder="1" applyAlignment="1">
      <alignment horizontal="center" vertical="center"/>
    </xf>
    <xf numFmtId="49" fontId="3" fillId="0" borderId="1" xfId="2" applyNumberFormat="1" applyFont="1" applyFill="1" applyBorder="1" applyAlignment="1">
      <alignment horizontal="center" vertical="center" wrapText="1"/>
    </xf>
    <xf numFmtId="2" fontId="3" fillId="0" borderId="1" xfId="2" applyNumberFormat="1" applyFont="1" applyFill="1" applyBorder="1" applyAlignment="1">
      <alignment horizontal="center" vertical="center"/>
    </xf>
    <xf numFmtId="49" fontId="3" fillId="0" borderId="1" xfId="2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14" xfId="0" applyBorder="1"/>
    <xf numFmtId="0" fontId="0" fillId="0" borderId="15" xfId="0" applyBorder="1"/>
    <xf numFmtId="0" fontId="10" fillId="0" borderId="15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10" fillId="0" borderId="8" xfId="0" applyFont="1" applyFill="1" applyBorder="1" applyAlignment="1">
      <alignment horizontal="center"/>
    </xf>
    <xf numFmtId="0" fontId="0" fillId="0" borderId="34" xfId="0" applyFill="1" applyBorder="1"/>
    <xf numFmtId="0" fontId="0" fillId="0" borderId="35" xfId="0" applyFill="1" applyBorder="1"/>
    <xf numFmtId="0" fontId="0" fillId="0" borderId="35" xfId="0" applyBorder="1"/>
    <xf numFmtId="0" fontId="0" fillId="0" borderId="3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2" fontId="13" fillId="0" borderId="17" xfId="2" applyNumberFormat="1" applyFont="1" applyFill="1" applyBorder="1" applyAlignment="1">
      <alignment horizontal="center" vertical="center"/>
    </xf>
    <xf numFmtId="49" fontId="3" fillId="0" borderId="11" xfId="2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left" vertical="top" wrapText="1"/>
    </xf>
    <xf numFmtId="0" fontId="3" fillId="0" borderId="1" xfId="2" applyFont="1" applyFill="1" applyBorder="1" applyAlignment="1">
      <alignment horizontal="left" vertical="center" wrapText="1"/>
    </xf>
    <xf numFmtId="0" fontId="3" fillId="0" borderId="0" xfId="2" applyFont="1" applyFill="1" applyAlignment="1">
      <alignment wrapText="1"/>
    </xf>
    <xf numFmtId="0" fontId="3" fillId="0" borderId="17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wrapText="1"/>
    </xf>
    <xf numFmtId="0" fontId="3" fillId="0" borderId="0" xfId="2" applyFont="1" applyFill="1"/>
    <xf numFmtId="0" fontId="3" fillId="0" borderId="1" xfId="2" applyFont="1" applyFill="1" applyBorder="1" applyAlignment="1">
      <alignment horizontal="left" vertical="center" wrapText="1"/>
    </xf>
    <xf numFmtId="2" fontId="13" fillId="0" borderId="1" xfId="2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9" fillId="0" borderId="39" xfId="0" applyFont="1" applyBorder="1"/>
    <xf numFmtId="0" fontId="9" fillId="0" borderId="25" xfId="0" applyFont="1" applyBorder="1"/>
    <xf numFmtId="49" fontId="3" fillId="0" borderId="1" xfId="2" applyNumberFormat="1" applyFont="1" applyFill="1" applyBorder="1" applyAlignment="1">
      <alignment horizontal="center" vertical="center"/>
    </xf>
    <xf numFmtId="0" fontId="15" fillId="0" borderId="1" xfId="2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2" fontId="15" fillId="0" borderId="1" xfId="2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left" vertical="center" wrapText="1"/>
    </xf>
    <xf numFmtId="49" fontId="3" fillId="0" borderId="17" xfId="2" applyNumberFormat="1" applyFont="1" applyFill="1" applyBorder="1" applyAlignment="1">
      <alignment horizontal="center" vertical="center" wrapText="1"/>
    </xf>
    <xf numFmtId="49" fontId="3" fillId="0" borderId="24" xfId="2" applyNumberFormat="1" applyFont="1" applyFill="1" applyBorder="1" applyAlignment="1">
      <alignment horizontal="center" vertical="center" wrapText="1"/>
    </xf>
    <xf numFmtId="49" fontId="3" fillId="0" borderId="2" xfId="2" applyNumberFormat="1" applyFont="1" applyFill="1" applyBorder="1" applyAlignment="1">
      <alignment horizontal="center" vertical="center" wrapText="1"/>
    </xf>
    <xf numFmtId="2" fontId="13" fillId="0" borderId="17" xfId="2" applyNumberFormat="1" applyFont="1" applyFill="1" applyBorder="1" applyAlignment="1">
      <alignment horizontal="center" vertical="center"/>
    </xf>
    <xf numFmtId="2" fontId="13" fillId="0" borderId="24" xfId="2" applyNumberFormat="1" applyFont="1" applyFill="1" applyBorder="1" applyAlignment="1">
      <alignment horizontal="center" vertical="center"/>
    </xf>
    <xf numFmtId="2" fontId="13" fillId="0" borderId="2" xfId="2" applyNumberFormat="1" applyFont="1" applyFill="1" applyBorder="1" applyAlignment="1">
      <alignment horizontal="center" vertical="center"/>
    </xf>
    <xf numFmtId="49" fontId="3" fillId="0" borderId="17" xfId="2" applyNumberFormat="1" applyFont="1" applyFill="1" applyBorder="1" applyAlignment="1">
      <alignment horizontal="center" vertical="center"/>
    </xf>
    <xf numFmtId="49" fontId="3" fillId="0" borderId="24" xfId="2" applyNumberFormat="1" applyFont="1" applyFill="1" applyBorder="1" applyAlignment="1">
      <alignment horizontal="center" vertical="center"/>
    </xf>
    <xf numFmtId="49" fontId="3" fillId="0" borderId="2" xfId="2" applyNumberFormat="1" applyFont="1" applyFill="1" applyBorder="1" applyAlignment="1">
      <alignment horizontal="center" vertical="center"/>
    </xf>
    <xf numFmtId="2" fontId="3" fillId="0" borderId="17" xfId="2" applyNumberFormat="1" applyFont="1" applyFill="1" applyBorder="1" applyAlignment="1">
      <alignment horizontal="center" vertical="center"/>
    </xf>
    <xf numFmtId="2" fontId="3" fillId="0" borderId="24" xfId="2" applyNumberFormat="1" applyFont="1" applyFill="1" applyBorder="1" applyAlignment="1">
      <alignment horizontal="center" vertical="center"/>
    </xf>
    <xf numFmtId="2" fontId="3" fillId="0" borderId="2" xfId="2" applyNumberFormat="1" applyFont="1" applyFill="1" applyBorder="1" applyAlignment="1">
      <alignment horizontal="center" vertical="center"/>
    </xf>
    <xf numFmtId="49" fontId="3" fillId="0" borderId="17" xfId="2" applyNumberFormat="1" applyFont="1" applyFill="1" applyBorder="1" applyAlignment="1">
      <alignment horizontal="left" vertical="center" wrapText="1"/>
    </xf>
    <xf numFmtId="49" fontId="3" fillId="0" borderId="24" xfId="2" applyNumberFormat="1" applyFont="1" applyFill="1" applyBorder="1" applyAlignment="1">
      <alignment horizontal="left" vertical="center" wrapText="1"/>
    </xf>
    <xf numFmtId="49" fontId="3" fillId="0" borderId="2" xfId="2" applyNumberFormat="1" applyFont="1" applyFill="1" applyBorder="1" applyAlignment="1">
      <alignment horizontal="left" vertical="center" wrapText="1"/>
    </xf>
    <xf numFmtId="2" fontId="3" fillId="0" borderId="1" xfId="2" applyNumberFormat="1" applyFont="1" applyFill="1" applyBorder="1" applyAlignment="1">
      <alignment horizontal="center" vertical="center"/>
    </xf>
    <xf numFmtId="0" fontId="7" fillId="0" borderId="0" xfId="2" applyFont="1" applyAlignment="1">
      <alignment horizontal="right" vertical="center"/>
    </xf>
    <xf numFmtId="0" fontId="3" fillId="0" borderId="17" xfId="2" applyFont="1" applyFill="1" applyBorder="1" applyAlignment="1">
      <alignment horizontal="left" vertical="center" wrapText="1"/>
    </xf>
    <xf numFmtId="0" fontId="3" fillId="0" borderId="24" xfId="2" applyFont="1" applyFill="1" applyBorder="1" applyAlignment="1">
      <alignment horizontal="left" vertical="center" wrapText="1"/>
    </xf>
    <xf numFmtId="0" fontId="3" fillId="0" borderId="2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/>
    </xf>
    <xf numFmtId="0" fontId="3" fillId="0" borderId="0" xfId="2" applyFont="1" applyAlignment="1">
      <alignment horizontal="right" vertical="center"/>
    </xf>
    <xf numFmtId="49" fontId="5" fillId="0" borderId="0" xfId="2" applyNumberFormat="1" applyFont="1" applyAlignment="1">
      <alignment horizontal="center"/>
    </xf>
    <xf numFmtId="49" fontId="4" fillId="0" borderId="0" xfId="2" applyNumberFormat="1" applyFont="1" applyAlignment="1">
      <alignment horizontal="center" wrapText="1"/>
    </xf>
    <xf numFmtId="49" fontId="4" fillId="0" borderId="0" xfId="2" applyNumberFormat="1" applyFont="1" applyAlignment="1">
      <alignment horizontal="center"/>
    </xf>
    <xf numFmtId="49" fontId="3" fillId="0" borderId="1" xfId="2" applyNumberFormat="1" applyFont="1" applyFill="1" applyBorder="1" applyAlignment="1">
      <alignment horizontal="center" vertical="center" wrapText="1"/>
    </xf>
    <xf numFmtId="49" fontId="3" fillId="0" borderId="6" xfId="2" applyNumberFormat="1" applyFont="1" applyFill="1" applyBorder="1" applyAlignment="1">
      <alignment horizontal="center" vertical="center" wrapText="1"/>
    </xf>
    <xf numFmtId="49" fontId="3" fillId="0" borderId="11" xfId="2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25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12" fillId="3" borderId="27" xfId="0" applyFont="1" applyFill="1" applyBorder="1" applyAlignment="1">
      <alignment horizontal="center"/>
    </xf>
    <xf numFmtId="0" fontId="0" fillId="3" borderId="28" xfId="0" applyFill="1" applyBorder="1" applyAlignment="1">
      <alignment horizontal="center"/>
    </xf>
    <xf numFmtId="0" fontId="0" fillId="3" borderId="29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9" xfId="0" applyFill="1" applyBorder="1" applyAlignment="1">
      <alignment horizontal="center" wrapText="1"/>
    </xf>
    <xf numFmtId="0" fontId="0" fillId="3" borderId="10" xfId="0" applyFill="1" applyBorder="1" applyAlignment="1">
      <alignment horizontal="center"/>
    </xf>
    <xf numFmtId="0" fontId="0" fillId="3" borderId="37" xfId="0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0" fillId="3" borderId="22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0" fontId="0" fillId="3" borderId="19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5" xfId="0" applyBorder="1" applyAlignment="1">
      <alignment horizontal="center"/>
    </xf>
    <xf numFmtId="0" fontId="0" fillId="3" borderId="4" xfId="0" applyFill="1" applyBorder="1" applyAlignment="1">
      <alignment horizontal="center" vertical="center"/>
    </xf>
    <xf numFmtId="0" fontId="0" fillId="4" borderId="9" xfId="0" applyFill="1" applyBorder="1" applyAlignment="1">
      <alignment horizontal="center"/>
    </xf>
    <xf numFmtId="0" fontId="0" fillId="4" borderId="10" xfId="0" applyFill="1" applyBorder="1" applyAlignment="1">
      <alignment horizontal="center"/>
    </xf>
  </cellXfs>
  <cellStyles count="4">
    <cellStyle name="Normal_MAIN" xfId="1"/>
    <cellStyle name="Обычный" xfId="0" builtinId="0"/>
    <cellStyle name="Обычный 2" xfId="2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0</xdr:colOff>
      <xdr:row>82</xdr:row>
      <xdr:rowOff>123825</xdr:rowOff>
    </xdr:to>
    <xdr:pic>
      <xdr:nvPicPr>
        <xdr:cNvPr id="2" name="Рисунок 1" descr="https://www.abn.ru/images/dkc/in_liner_aero-10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0" cy="1574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"/>
  <sheetViews>
    <sheetView tabSelected="1" topLeftCell="A28" zoomScale="115" zoomScaleNormal="115" workbookViewId="0">
      <selection activeCell="A49" sqref="A49:L49"/>
    </sheetView>
  </sheetViews>
  <sheetFormatPr defaultRowHeight="12.75" x14ac:dyDescent="0.2"/>
  <cols>
    <col min="1" max="1" width="6.28515625" style="1" customWidth="1"/>
    <col min="2" max="2" width="36.28515625" style="1" customWidth="1"/>
    <col min="3" max="3" width="6.85546875" style="1" customWidth="1"/>
    <col min="4" max="4" width="10.85546875" style="1" customWidth="1"/>
    <col min="5" max="5" width="22.140625" style="1" hidden="1" customWidth="1"/>
    <col min="6" max="6" width="7.140625" style="1" hidden="1" customWidth="1"/>
    <col min="7" max="7" width="9.7109375" style="1" hidden="1" customWidth="1"/>
    <col min="8" max="8" width="11.85546875" style="1" hidden="1" customWidth="1"/>
    <col min="9" max="9" width="36.85546875" style="7" customWidth="1"/>
    <col min="10" max="10" width="7.7109375" style="2" customWidth="1"/>
    <col min="11" max="11" width="11.140625" style="2" customWidth="1"/>
    <col min="12" max="12" width="12.140625" style="2" customWidth="1"/>
    <col min="13" max="17" width="0" style="1" hidden="1" customWidth="1"/>
    <col min="18" max="16384" width="9.140625" style="1"/>
  </cols>
  <sheetData>
    <row r="1" spans="1:16" x14ac:dyDescent="0.2">
      <c r="I1" s="154" t="s">
        <v>153</v>
      </c>
      <c r="J1" s="154"/>
      <c r="K1" s="154"/>
      <c r="L1" s="154"/>
    </row>
    <row r="3" spans="1:16" s="3" customFormat="1" ht="18.75" x14ac:dyDescent="0.3">
      <c r="A3" s="155" t="s">
        <v>82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</row>
    <row r="4" spans="1:16" s="3" customFormat="1" ht="45" customHeight="1" x14ac:dyDescent="0.25">
      <c r="A4" s="156" t="s">
        <v>101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</row>
    <row r="5" spans="1:16" s="3" customFormat="1" ht="24.75" customHeight="1" x14ac:dyDescent="0.2">
      <c r="A5" s="158" t="s">
        <v>5</v>
      </c>
      <c r="B5" s="158" t="s">
        <v>6</v>
      </c>
      <c r="C5" s="159"/>
      <c r="D5" s="160"/>
      <c r="E5" s="161" t="s">
        <v>7</v>
      </c>
      <c r="F5" s="162"/>
      <c r="G5" s="162"/>
      <c r="H5" s="163"/>
      <c r="I5" s="158" t="s">
        <v>8</v>
      </c>
      <c r="J5" s="158"/>
      <c r="K5" s="158"/>
      <c r="L5" s="158"/>
    </row>
    <row r="6" spans="1:16" s="3" customFormat="1" ht="33" customHeight="1" x14ac:dyDescent="0.2">
      <c r="A6" s="158"/>
      <c r="B6" s="158"/>
      <c r="C6" s="85" t="s">
        <v>9</v>
      </c>
      <c r="D6" s="85" t="s">
        <v>10</v>
      </c>
      <c r="E6" s="31" t="s">
        <v>11</v>
      </c>
      <c r="F6" s="31" t="s">
        <v>12</v>
      </c>
      <c r="G6" s="31" t="s">
        <v>10</v>
      </c>
      <c r="H6" s="31" t="s">
        <v>61</v>
      </c>
      <c r="I6" s="85" t="s">
        <v>11</v>
      </c>
      <c r="J6" s="85" t="s">
        <v>12</v>
      </c>
      <c r="K6" s="85" t="s">
        <v>10</v>
      </c>
      <c r="L6" s="5" t="s">
        <v>13</v>
      </c>
    </row>
    <row r="7" spans="1:16" s="3" customFormat="1" x14ac:dyDescent="0.2">
      <c r="A7" s="85" t="s">
        <v>14</v>
      </c>
      <c r="B7" s="85" t="s">
        <v>15</v>
      </c>
      <c r="C7" s="85" t="s">
        <v>16</v>
      </c>
      <c r="D7" s="85" t="s">
        <v>17</v>
      </c>
      <c r="E7" s="85" t="s">
        <v>18</v>
      </c>
      <c r="F7" s="85" t="s">
        <v>19</v>
      </c>
      <c r="G7" s="85" t="s">
        <v>20</v>
      </c>
      <c r="H7" s="85" t="s">
        <v>21</v>
      </c>
      <c r="I7" s="85" t="s">
        <v>22</v>
      </c>
      <c r="J7" s="85" t="s">
        <v>23</v>
      </c>
      <c r="K7" s="85" t="s">
        <v>24</v>
      </c>
      <c r="L7" s="85" t="s">
        <v>25</v>
      </c>
    </row>
    <row r="8" spans="1:16" s="3" customFormat="1" x14ac:dyDescent="0.2">
      <c r="A8" s="83"/>
      <c r="B8" s="6" t="s">
        <v>27</v>
      </c>
      <c r="C8" s="83"/>
      <c r="D8" s="84"/>
      <c r="E8" s="83"/>
      <c r="F8" s="83"/>
      <c r="G8" s="83"/>
      <c r="H8" s="83"/>
      <c r="I8" s="4"/>
      <c r="J8" s="85"/>
      <c r="K8" s="84"/>
      <c r="L8" s="83"/>
    </row>
    <row r="9" spans="1:16" s="3" customFormat="1" ht="25.5" x14ac:dyDescent="0.2">
      <c r="A9" s="87" t="s">
        <v>14</v>
      </c>
      <c r="B9" s="115" t="s">
        <v>108</v>
      </c>
      <c r="C9" s="87" t="s">
        <v>2</v>
      </c>
      <c r="D9" s="88">
        <v>10</v>
      </c>
      <c r="E9" s="87"/>
      <c r="F9" s="87"/>
      <c r="G9" s="87"/>
      <c r="H9" s="87"/>
      <c r="I9" s="4"/>
      <c r="J9" s="90"/>
      <c r="K9" s="88"/>
      <c r="L9" s="87" t="s">
        <v>28</v>
      </c>
    </row>
    <row r="10" spans="1:16" s="3" customFormat="1" ht="25.5" x14ac:dyDescent="0.2">
      <c r="A10" s="87" t="s">
        <v>15</v>
      </c>
      <c r="B10" s="115" t="s">
        <v>140</v>
      </c>
      <c r="C10" s="87" t="s">
        <v>2</v>
      </c>
      <c r="D10" s="88">
        <v>3</v>
      </c>
      <c r="E10" s="86"/>
      <c r="F10" s="86"/>
      <c r="G10" s="86"/>
      <c r="H10" s="86"/>
      <c r="I10" s="4"/>
      <c r="J10" s="90"/>
      <c r="K10" s="88"/>
      <c r="L10" s="87" t="s">
        <v>28</v>
      </c>
    </row>
    <row r="11" spans="1:16" s="3" customFormat="1" ht="25.5" x14ac:dyDescent="0.2">
      <c r="A11" s="151" t="s">
        <v>16</v>
      </c>
      <c r="B11" s="153" t="s">
        <v>3</v>
      </c>
      <c r="C11" s="151" t="s">
        <v>0</v>
      </c>
      <c r="D11" s="140">
        <f>SUM(K11:K13)</f>
        <v>195</v>
      </c>
      <c r="E11" s="140"/>
      <c r="F11" s="140"/>
      <c r="G11" s="140"/>
      <c r="H11" s="140"/>
      <c r="I11" s="4" t="s">
        <v>62</v>
      </c>
      <c r="J11" s="90" t="s">
        <v>26</v>
      </c>
      <c r="K11" s="51">
        <v>175</v>
      </c>
      <c r="L11" s="87" t="s">
        <v>28</v>
      </c>
      <c r="P11" s="3">
        <v>165</v>
      </c>
    </row>
    <row r="12" spans="1:16" s="3" customFormat="1" x14ac:dyDescent="0.2">
      <c r="A12" s="151"/>
      <c r="B12" s="153"/>
      <c r="C12" s="151"/>
      <c r="D12" s="141"/>
      <c r="E12" s="141"/>
      <c r="F12" s="141"/>
      <c r="G12" s="141"/>
      <c r="H12" s="141"/>
      <c r="I12" s="116" t="s">
        <v>109</v>
      </c>
      <c r="J12" s="90" t="s">
        <v>26</v>
      </c>
      <c r="K12" s="51">
        <v>10</v>
      </c>
      <c r="L12" s="87" t="s">
        <v>28</v>
      </c>
      <c r="P12" s="3">
        <v>10</v>
      </c>
    </row>
    <row r="13" spans="1:16" s="3" customFormat="1" x14ac:dyDescent="0.2">
      <c r="A13" s="151"/>
      <c r="B13" s="153"/>
      <c r="C13" s="151"/>
      <c r="D13" s="141"/>
      <c r="E13" s="141"/>
      <c r="F13" s="141"/>
      <c r="G13" s="141"/>
      <c r="H13" s="141"/>
      <c r="I13" s="116" t="s">
        <v>63</v>
      </c>
      <c r="J13" s="90" t="s">
        <v>26</v>
      </c>
      <c r="K13" s="51">
        <v>10</v>
      </c>
      <c r="L13" s="87" t="s">
        <v>28</v>
      </c>
      <c r="P13" s="3">
        <v>4.5</v>
      </c>
    </row>
    <row r="14" spans="1:16" s="3" customFormat="1" ht="25.5" x14ac:dyDescent="0.2">
      <c r="A14" s="151"/>
      <c r="B14" s="153"/>
      <c r="C14" s="151"/>
      <c r="D14" s="141"/>
      <c r="E14" s="141"/>
      <c r="F14" s="141"/>
      <c r="G14" s="141"/>
      <c r="H14" s="141"/>
      <c r="I14" s="116" t="s">
        <v>127</v>
      </c>
      <c r="J14" s="90" t="s">
        <v>2</v>
      </c>
      <c r="K14" s="51">
        <v>8</v>
      </c>
      <c r="L14" s="87" t="s">
        <v>28</v>
      </c>
    </row>
    <row r="15" spans="1:16" s="3" customFormat="1" ht="25.5" x14ac:dyDescent="0.2">
      <c r="A15" s="151"/>
      <c r="B15" s="153"/>
      <c r="C15" s="151"/>
      <c r="D15" s="142"/>
      <c r="E15" s="142"/>
      <c r="F15" s="142"/>
      <c r="G15" s="142"/>
      <c r="H15" s="142"/>
      <c r="I15" s="116" t="s">
        <v>39</v>
      </c>
      <c r="J15" s="90" t="s">
        <v>2</v>
      </c>
      <c r="K15" s="51">
        <v>226</v>
      </c>
      <c r="L15" s="87" t="s">
        <v>28</v>
      </c>
      <c r="P15" s="3">
        <v>7</v>
      </c>
    </row>
    <row r="16" spans="1:16" s="3" customFormat="1" ht="21.75" customHeight="1" x14ac:dyDescent="0.2">
      <c r="A16" s="87" t="s">
        <v>17</v>
      </c>
      <c r="B16" s="116" t="s">
        <v>78</v>
      </c>
      <c r="C16" s="87" t="s">
        <v>0</v>
      </c>
      <c r="D16" s="88">
        <v>200</v>
      </c>
      <c r="E16" s="88"/>
      <c r="F16" s="88"/>
      <c r="G16" s="88"/>
      <c r="H16" s="88"/>
      <c r="I16" s="116" t="s">
        <v>4</v>
      </c>
      <c r="J16" s="90" t="s">
        <v>0</v>
      </c>
      <c r="K16" s="51">
        <v>200</v>
      </c>
      <c r="L16" s="87" t="s">
        <v>28</v>
      </c>
    </row>
    <row r="17" spans="1:19" s="3" customFormat="1" x14ac:dyDescent="0.2">
      <c r="A17" s="137" t="s">
        <v>18</v>
      </c>
      <c r="B17" s="148" t="s">
        <v>144</v>
      </c>
      <c r="C17" s="137" t="s">
        <v>0</v>
      </c>
      <c r="D17" s="140">
        <v>100</v>
      </c>
      <c r="E17" s="88"/>
      <c r="F17" s="88"/>
      <c r="G17" s="88"/>
      <c r="H17" s="88"/>
      <c r="I17" s="116" t="s">
        <v>4</v>
      </c>
      <c r="J17" s="90" t="s">
        <v>0</v>
      </c>
      <c r="K17" s="51">
        <v>100</v>
      </c>
      <c r="L17" s="87" t="s">
        <v>28</v>
      </c>
    </row>
    <row r="18" spans="1:19" s="3" customFormat="1" x14ac:dyDescent="0.2">
      <c r="A18" s="138"/>
      <c r="B18" s="149"/>
      <c r="C18" s="138"/>
      <c r="D18" s="141"/>
      <c r="E18" s="94"/>
      <c r="F18" s="94"/>
      <c r="G18" s="94"/>
      <c r="H18" s="94"/>
      <c r="I18" s="121" t="s">
        <v>145</v>
      </c>
      <c r="J18" s="93" t="s">
        <v>26</v>
      </c>
      <c r="K18" s="51">
        <v>100</v>
      </c>
      <c r="L18" s="95"/>
    </row>
    <row r="19" spans="1:19" s="3" customFormat="1" x14ac:dyDescent="0.2">
      <c r="A19" s="139"/>
      <c r="B19" s="150"/>
      <c r="C19" s="139"/>
      <c r="D19" s="142"/>
      <c r="E19" s="88"/>
      <c r="F19" s="88"/>
      <c r="G19" s="88"/>
      <c r="H19" s="88"/>
      <c r="I19" s="116" t="s">
        <v>142</v>
      </c>
      <c r="J19" s="90" t="s">
        <v>2</v>
      </c>
      <c r="K19" s="51">
        <v>15</v>
      </c>
      <c r="L19" s="87" t="s">
        <v>28</v>
      </c>
    </row>
    <row r="20" spans="1:19" s="3" customFormat="1" ht="25.5" x14ac:dyDescent="0.2">
      <c r="A20" s="87" t="s">
        <v>19</v>
      </c>
      <c r="B20" s="116" t="s">
        <v>110</v>
      </c>
      <c r="C20" s="87" t="s">
        <v>0</v>
      </c>
      <c r="D20" s="88">
        <v>300</v>
      </c>
      <c r="E20" s="88"/>
      <c r="F20" s="88"/>
      <c r="G20" s="88"/>
      <c r="H20" s="88"/>
      <c r="I20" s="116" t="s">
        <v>4</v>
      </c>
      <c r="J20" s="90" t="s">
        <v>0</v>
      </c>
      <c r="K20" s="51">
        <v>300</v>
      </c>
      <c r="L20" s="87" t="s">
        <v>28</v>
      </c>
    </row>
    <row r="21" spans="1:19" s="3" customFormat="1" ht="51" x14ac:dyDescent="0.2">
      <c r="A21" s="137" t="s">
        <v>20</v>
      </c>
      <c r="B21" s="148" t="s">
        <v>132</v>
      </c>
      <c r="C21" s="137" t="s">
        <v>2</v>
      </c>
      <c r="D21" s="140"/>
      <c r="E21" s="140"/>
      <c r="F21" s="140"/>
      <c r="G21" s="140"/>
      <c r="H21" s="140"/>
      <c r="I21" s="116" t="s">
        <v>146</v>
      </c>
      <c r="J21" s="45" t="s">
        <v>2</v>
      </c>
      <c r="K21" s="51">
        <v>1</v>
      </c>
      <c r="L21" s="87" t="s">
        <v>28</v>
      </c>
    </row>
    <row r="22" spans="1:19" s="3" customFormat="1" x14ac:dyDescent="0.2">
      <c r="A22" s="138"/>
      <c r="B22" s="149"/>
      <c r="C22" s="138"/>
      <c r="D22" s="141"/>
      <c r="E22" s="141"/>
      <c r="F22" s="141"/>
      <c r="G22" s="141"/>
      <c r="H22" s="141"/>
      <c r="I22" s="121" t="s">
        <v>147</v>
      </c>
      <c r="J22" s="45" t="s">
        <v>2</v>
      </c>
      <c r="K22" s="51">
        <v>1</v>
      </c>
      <c r="L22" s="95"/>
    </row>
    <row r="23" spans="1:19" s="3" customFormat="1" x14ac:dyDescent="0.2">
      <c r="A23" s="139"/>
      <c r="B23" s="150"/>
      <c r="C23" s="139"/>
      <c r="D23" s="142"/>
      <c r="E23" s="142"/>
      <c r="F23" s="142"/>
      <c r="G23" s="142"/>
      <c r="H23" s="142"/>
      <c r="I23" s="116" t="s">
        <v>133</v>
      </c>
      <c r="J23" s="45" t="s">
        <v>2</v>
      </c>
      <c r="K23" s="51">
        <v>10</v>
      </c>
      <c r="L23" s="87" t="s">
        <v>28</v>
      </c>
    </row>
    <row r="24" spans="1:19" s="3" customFormat="1" ht="38.25" x14ac:dyDescent="0.2">
      <c r="A24" s="137" t="s">
        <v>21</v>
      </c>
      <c r="B24" s="148" t="s">
        <v>43</v>
      </c>
      <c r="C24" s="137" t="s">
        <v>2</v>
      </c>
      <c r="D24" s="140">
        <f>SUM(K24:K25)</f>
        <v>197</v>
      </c>
      <c r="E24" s="140"/>
      <c r="F24" s="140"/>
      <c r="G24" s="140"/>
      <c r="H24" s="140"/>
      <c r="I24" s="116" t="s">
        <v>130</v>
      </c>
      <c r="J24" s="45" t="s">
        <v>2</v>
      </c>
      <c r="K24" s="51">
        <v>165</v>
      </c>
      <c r="L24" s="87" t="s">
        <v>28</v>
      </c>
    </row>
    <row r="25" spans="1:19" s="3" customFormat="1" ht="25.5" x14ac:dyDescent="0.2">
      <c r="A25" s="138"/>
      <c r="B25" s="149"/>
      <c r="C25" s="138"/>
      <c r="D25" s="141"/>
      <c r="E25" s="141"/>
      <c r="F25" s="141"/>
      <c r="G25" s="141"/>
      <c r="H25" s="141"/>
      <c r="I25" s="117" t="s">
        <v>128</v>
      </c>
      <c r="J25" s="118" t="s">
        <v>2</v>
      </c>
      <c r="K25" s="113">
        <v>32</v>
      </c>
      <c r="L25" s="86" t="s">
        <v>28</v>
      </c>
    </row>
    <row r="26" spans="1:19" s="3" customFormat="1" ht="26.25" x14ac:dyDescent="0.25">
      <c r="A26" s="139"/>
      <c r="B26" s="150"/>
      <c r="C26" s="139"/>
      <c r="D26" s="142"/>
      <c r="E26" s="142"/>
      <c r="F26" s="142"/>
      <c r="G26" s="142"/>
      <c r="H26" s="142"/>
      <c r="I26" s="119" t="s">
        <v>131</v>
      </c>
      <c r="J26" s="118" t="s">
        <v>2</v>
      </c>
      <c r="K26" s="51">
        <f>K25*2</f>
        <v>64</v>
      </c>
      <c r="L26" s="86" t="s">
        <v>28</v>
      </c>
      <c r="S26"/>
    </row>
    <row r="27" spans="1:19" s="3" customFormat="1" ht="25.5" customHeight="1" x14ac:dyDescent="0.2">
      <c r="A27" s="87" t="s">
        <v>22</v>
      </c>
      <c r="B27" s="116" t="s">
        <v>111</v>
      </c>
      <c r="C27" s="87" t="s">
        <v>0</v>
      </c>
      <c r="D27" s="88">
        <v>1100</v>
      </c>
      <c r="E27" s="88"/>
      <c r="F27" s="88"/>
      <c r="G27" s="88"/>
      <c r="H27" s="88"/>
      <c r="I27" s="143" t="s">
        <v>79</v>
      </c>
      <c r="J27" s="131" t="s">
        <v>26</v>
      </c>
      <c r="K27" s="134">
        <v>6200</v>
      </c>
      <c r="L27" s="137" t="s">
        <v>28</v>
      </c>
      <c r="Q27" s="3">
        <v>6036.8</v>
      </c>
    </row>
    <row r="28" spans="1:19" s="3" customFormat="1" ht="25.5" x14ac:dyDescent="0.2">
      <c r="A28" s="87" t="s">
        <v>23</v>
      </c>
      <c r="B28" s="116" t="s">
        <v>112</v>
      </c>
      <c r="C28" s="87" t="s">
        <v>0</v>
      </c>
      <c r="D28" s="88">
        <v>200</v>
      </c>
      <c r="E28" s="120"/>
      <c r="F28" s="88"/>
      <c r="G28" s="88"/>
      <c r="H28" s="88"/>
      <c r="I28" s="144"/>
      <c r="J28" s="132" t="s">
        <v>26</v>
      </c>
      <c r="K28" s="135"/>
      <c r="L28" s="138"/>
    </row>
    <row r="29" spans="1:19" s="3" customFormat="1" ht="25.5" x14ac:dyDescent="0.2">
      <c r="A29" s="87" t="s">
        <v>24</v>
      </c>
      <c r="B29" s="116" t="s">
        <v>113</v>
      </c>
      <c r="C29" s="87" t="s">
        <v>0</v>
      </c>
      <c r="D29" s="88">
        <v>4900</v>
      </c>
      <c r="E29" s="88"/>
      <c r="F29" s="88"/>
      <c r="G29" s="88"/>
      <c r="H29" s="88"/>
      <c r="I29" s="145"/>
      <c r="J29" s="133" t="s">
        <v>26</v>
      </c>
      <c r="K29" s="136"/>
      <c r="L29" s="139"/>
    </row>
    <row r="30" spans="1:19" s="3" customFormat="1" ht="38.25" x14ac:dyDescent="0.2">
      <c r="A30" s="151" t="s">
        <v>25</v>
      </c>
      <c r="B30" s="152" t="s">
        <v>37</v>
      </c>
      <c r="C30" s="151" t="s">
        <v>2</v>
      </c>
      <c r="D30" s="140">
        <f>SUM(K30:K32)</f>
        <v>125</v>
      </c>
      <c r="E30" s="146"/>
      <c r="F30" s="146"/>
      <c r="G30" s="146"/>
      <c r="H30" s="146"/>
      <c r="I30" s="116" t="s">
        <v>129</v>
      </c>
      <c r="J30" s="45" t="s">
        <v>2</v>
      </c>
      <c r="K30" s="51">
        <f>8*4*2</f>
        <v>64</v>
      </c>
      <c r="L30" s="87" t="s">
        <v>28</v>
      </c>
    </row>
    <row r="31" spans="1:19" s="3" customFormat="1" ht="38.25" x14ac:dyDescent="0.2">
      <c r="A31" s="151"/>
      <c r="B31" s="152"/>
      <c r="C31" s="151"/>
      <c r="D31" s="141"/>
      <c r="E31" s="146"/>
      <c r="F31" s="146"/>
      <c r="G31" s="146"/>
      <c r="H31" s="146"/>
      <c r="I31" s="116" t="s">
        <v>41</v>
      </c>
      <c r="J31" s="45" t="s">
        <v>2</v>
      </c>
      <c r="K31" s="51">
        <v>50</v>
      </c>
      <c r="L31" s="87" t="s">
        <v>28</v>
      </c>
    </row>
    <row r="32" spans="1:19" s="3" customFormat="1" ht="38.25" x14ac:dyDescent="0.2">
      <c r="A32" s="151"/>
      <c r="B32" s="152"/>
      <c r="C32" s="151"/>
      <c r="D32" s="141"/>
      <c r="E32" s="146"/>
      <c r="F32" s="146"/>
      <c r="G32" s="146"/>
      <c r="H32" s="146"/>
      <c r="I32" s="116" t="s">
        <v>42</v>
      </c>
      <c r="J32" s="45" t="s">
        <v>2</v>
      </c>
      <c r="K32" s="51">
        <v>11</v>
      </c>
      <c r="L32" s="87" t="s">
        <v>28</v>
      </c>
    </row>
    <row r="33" spans="1:13" s="3" customFormat="1" ht="38.25" x14ac:dyDescent="0.2">
      <c r="A33" s="151"/>
      <c r="B33" s="152"/>
      <c r="C33" s="151"/>
      <c r="D33" s="141"/>
      <c r="E33" s="146"/>
      <c r="F33" s="146"/>
      <c r="G33" s="146"/>
      <c r="H33" s="146"/>
      <c r="I33" s="116" t="s">
        <v>1</v>
      </c>
      <c r="J33" s="45" t="s">
        <v>2</v>
      </c>
      <c r="K33" s="51">
        <v>175</v>
      </c>
      <c r="L33" s="87" t="s">
        <v>28</v>
      </c>
    </row>
    <row r="34" spans="1:13" s="3" customFormat="1" ht="25.5" x14ac:dyDescent="0.2">
      <c r="A34" s="151"/>
      <c r="B34" s="152"/>
      <c r="C34" s="151"/>
      <c r="D34" s="142"/>
      <c r="E34" s="146"/>
      <c r="F34" s="146"/>
      <c r="G34" s="146"/>
      <c r="H34" s="146"/>
      <c r="I34" s="116" t="s">
        <v>81</v>
      </c>
      <c r="J34" s="50" t="s">
        <v>2</v>
      </c>
      <c r="K34" s="122">
        <v>80</v>
      </c>
      <c r="L34" s="87" t="s">
        <v>28</v>
      </c>
      <c r="M34" s="1" t="s">
        <v>105</v>
      </c>
    </row>
    <row r="35" spans="1:13" ht="38.25" x14ac:dyDescent="0.2">
      <c r="A35" s="137" t="s">
        <v>134</v>
      </c>
      <c r="B35" s="148" t="s">
        <v>99</v>
      </c>
      <c r="C35" s="137" t="s">
        <v>2</v>
      </c>
      <c r="D35" s="140">
        <v>1</v>
      </c>
      <c r="E35" s="137"/>
      <c r="F35" s="137"/>
      <c r="G35" s="137"/>
      <c r="H35" s="137"/>
      <c r="I35" s="49" t="s">
        <v>149</v>
      </c>
      <c r="J35" s="50" t="s">
        <v>2</v>
      </c>
      <c r="K35" s="88">
        <v>1</v>
      </c>
      <c r="L35" s="87" t="s">
        <v>28</v>
      </c>
    </row>
    <row r="36" spans="1:13" ht="25.5" x14ac:dyDescent="0.2">
      <c r="A36" s="138"/>
      <c r="B36" s="149"/>
      <c r="C36" s="138"/>
      <c r="D36" s="141"/>
      <c r="E36" s="138"/>
      <c r="F36" s="138"/>
      <c r="G36" s="138"/>
      <c r="H36" s="138"/>
      <c r="I36" s="116" t="s">
        <v>96</v>
      </c>
      <c r="J36" s="50" t="s">
        <v>2</v>
      </c>
      <c r="K36" s="88">
        <v>1</v>
      </c>
      <c r="L36" s="87" t="s">
        <v>70</v>
      </c>
      <c r="M36" s="1" t="s">
        <v>103</v>
      </c>
    </row>
    <row r="37" spans="1:13" ht="15" customHeight="1" x14ac:dyDescent="0.2">
      <c r="A37" s="138"/>
      <c r="B37" s="149"/>
      <c r="C37" s="138"/>
      <c r="D37" s="141"/>
      <c r="E37" s="138"/>
      <c r="F37" s="138"/>
      <c r="G37" s="138"/>
      <c r="H37" s="138"/>
      <c r="I37" s="116" t="s">
        <v>100</v>
      </c>
      <c r="J37" s="50" t="s">
        <v>2</v>
      </c>
      <c r="K37" s="51">
        <v>4</v>
      </c>
      <c r="L37" s="87" t="s">
        <v>70</v>
      </c>
    </row>
    <row r="38" spans="1:13" ht="25.5" x14ac:dyDescent="0.2">
      <c r="A38" s="138"/>
      <c r="B38" s="149"/>
      <c r="C38" s="138"/>
      <c r="D38" s="141"/>
      <c r="E38" s="138"/>
      <c r="F38" s="138"/>
      <c r="G38" s="138"/>
      <c r="H38" s="138"/>
      <c r="I38" s="116" t="s">
        <v>152</v>
      </c>
      <c r="J38" s="50" t="s">
        <v>2</v>
      </c>
      <c r="K38" s="51">
        <v>1</v>
      </c>
      <c r="L38" s="87" t="s">
        <v>28</v>
      </c>
      <c r="M38" s="1" t="s">
        <v>104</v>
      </c>
    </row>
    <row r="39" spans="1:13" x14ac:dyDescent="0.2">
      <c r="A39" s="138"/>
      <c r="B39" s="149"/>
      <c r="C39" s="138"/>
      <c r="D39" s="141"/>
      <c r="E39" s="138"/>
      <c r="F39" s="138"/>
      <c r="G39" s="138"/>
      <c r="H39" s="138"/>
      <c r="I39" s="123" t="s">
        <v>151</v>
      </c>
      <c r="J39" s="50" t="s">
        <v>2</v>
      </c>
      <c r="K39" s="51">
        <v>1</v>
      </c>
      <c r="L39" s="126" t="s">
        <v>28</v>
      </c>
    </row>
    <row r="40" spans="1:13" ht="15" customHeight="1" x14ac:dyDescent="0.2">
      <c r="A40" s="138"/>
      <c r="B40" s="149"/>
      <c r="C40" s="138"/>
      <c r="D40" s="141"/>
      <c r="E40" s="138"/>
      <c r="F40" s="138"/>
      <c r="G40" s="138"/>
      <c r="H40" s="138"/>
      <c r="I40" s="116" t="s">
        <v>102</v>
      </c>
      <c r="J40" s="50" t="s">
        <v>2</v>
      </c>
      <c r="K40" s="51">
        <v>7</v>
      </c>
      <c r="L40" s="87" t="s">
        <v>28</v>
      </c>
      <c r="M40" s="91" t="s">
        <v>107</v>
      </c>
    </row>
    <row r="41" spans="1:13" ht="38.25" x14ac:dyDescent="0.2">
      <c r="A41" s="138"/>
      <c r="B41" s="149"/>
      <c r="C41" s="138"/>
      <c r="D41" s="141"/>
      <c r="E41" s="138"/>
      <c r="F41" s="138"/>
      <c r="G41" s="138"/>
      <c r="H41" s="138"/>
      <c r="I41" s="116" t="s">
        <v>98</v>
      </c>
      <c r="J41" s="50" t="s">
        <v>2</v>
      </c>
      <c r="K41" s="51">
        <v>7</v>
      </c>
      <c r="L41" s="87" t="s">
        <v>28</v>
      </c>
    </row>
    <row r="42" spans="1:13" x14ac:dyDescent="0.2">
      <c r="A42" s="138"/>
      <c r="B42" s="149"/>
      <c r="C42" s="138"/>
      <c r="D42" s="141"/>
      <c r="E42" s="138"/>
      <c r="F42" s="138"/>
      <c r="G42" s="138"/>
      <c r="H42" s="138"/>
      <c r="I42" s="116" t="s">
        <v>97</v>
      </c>
      <c r="J42" s="50" t="s">
        <v>2</v>
      </c>
      <c r="K42" s="51">
        <v>1</v>
      </c>
      <c r="L42" s="87" t="s">
        <v>28</v>
      </c>
    </row>
    <row r="43" spans="1:13" ht="25.5" x14ac:dyDescent="0.2">
      <c r="A43" s="138"/>
      <c r="B43" s="149"/>
      <c r="C43" s="138"/>
      <c r="D43" s="141"/>
      <c r="E43" s="139"/>
      <c r="F43" s="139"/>
      <c r="G43" s="139"/>
      <c r="H43" s="139"/>
      <c r="I43" s="130" t="s">
        <v>80</v>
      </c>
      <c r="J43" s="50" t="s">
        <v>2</v>
      </c>
      <c r="K43" s="51">
        <v>40</v>
      </c>
      <c r="L43" s="87" t="s">
        <v>28</v>
      </c>
      <c r="M43" s="1" t="s">
        <v>106</v>
      </c>
    </row>
    <row r="44" spans="1:13" ht="25.5" x14ac:dyDescent="0.2">
      <c r="A44" s="138"/>
      <c r="B44" s="149"/>
      <c r="C44" s="138"/>
      <c r="D44" s="141"/>
      <c r="E44" s="92"/>
      <c r="F44" s="92"/>
      <c r="G44" s="92"/>
      <c r="H44" s="92"/>
      <c r="I44" s="130" t="s">
        <v>148</v>
      </c>
      <c r="J44" s="50" t="s">
        <v>2</v>
      </c>
      <c r="K44" s="51">
        <v>40</v>
      </c>
      <c r="L44" s="126" t="s">
        <v>28</v>
      </c>
    </row>
    <row r="45" spans="1:13" ht="25.5" x14ac:dyDescent="0.2">
      <c r="A45" s="139"/>
      <c r="B45" s="150"/>
      <c r="C45" s="139"/>
      <c r="D45" s="142"/>
      <c r="E45" s="92"/>
      <c r="F45" s="92"/>
      <c r="G45" s="92"/>
      <c r="H45" s="92"/>
      <c r="I45" s="130" t="s">
        <v>150</v>
      </c>
      <c r="J45" s="50" t="s">
        <v>2</v>
      </c>
      <c r="K45" s="51">
        <v>80</v>
      </c>
      <c r="L45" s="126" t="s">
        <v>28</v>
      </c>
    </row>
    <row r="46" spans="1:13" x14ac:dyDescent="0.2">
      <c r="A46" s="87" t="s">
        <v>138</v>
      </c>
      <c r="B46" s="116" t="s">
        <v>135</v>
      </c>
      <c r="C46" s="87" t="s">
        <v>2</v>
      </c>
      <c r="D46" s="88">
        <v>175</v>
      </c>
      <c r="E46" s="89"/>
      <c r="F46" s="87"/>
      <c r="G46" s="88"/>
      <c r="H46" s="87"/>
      <c r="I46" s="127"/>
      <c r="J46" s="128"/>
      <c r="K46" s="129"/>
      <c r="L46" s="126" t="s">
        <v>28</v>
      </c>
    </row>
    <row r="47" spans="1:13" ht="38.25" x14ac:dyDescent="0.2">
      <c r="A47" s="87" t="s">
        <v>139</v>
      </c>
      <c r="B47" s="116" t="s">
        <v>136</v>
      </c>
      <c r="C47" s="87" t="s">
        <v>137</v>
      </c>
      <c r="D47" s="88">
        <v>1</v>
      </c>
      <c r="E47" s="89"/>
      <c r="F47" s="87"/>
      <c r="G47" s="88"/>
      <c r="H47" s="87"/>
      <c r="I47" s="4"/>
      <c r="J47" s="90"/>
      <c r="K47" s="88"/>
      <c r="L47" s="114" t="s">
        <v>28</v>
      </c>
    </row>
    <row r="48" spans="1:13" x14ac:dyDescent="0.2">
      <c r="D48" s="46"/>
      <c r="E48" s="46"/>
      <c r="F48" s="46"/>
      <c r="G48" s="46"/>
      <c r="H48" s="46"/>
      <c r="I48" s="47"/>
      <c r="J48" s="48"/>
      <c r="K48" s="48"/>
    </row>
    <row r="49" spans="1:12" ht="15" x14ac:dyDescent="0.2">
      <c r="A49" s="147" t="s">
        <v>141</v>
      </c>
      <c r="B49" s="147"/>
      <c r="C49" s="147"/>
      <c r="D49" s="147"/>
      <c r="E49" s="147"/>
      <c r="F49" s="147"/>
      <c r="G49" s="147"/>
      <c r="H49" s="147"/>
      <c r="I49" s="147"/>
      <c r="J49" s="147"/>
      <c r="K49" s="147"/>
      <c r="L49" s="147"/>
    </row>
  </sheetData>
  <mergeCells count="57">
    <mergeCell ref="I1:L1"/>
    <mergeCell ref="A3:L3"/>
    <mergeCell ref="A4:L4"/>
    <mergeCell ref="A5:A6"/>
    <mergeCell ref="B5:B6"/>
    <mergeCell ref="C5:D5"/>
    <mergeCell ref="E5:H5"/>
    <mergeCell ref="I5:L5"/>
    <mergeCell ref="G11:G15"/>
    <mergeCell ref="H11:H15"/>
    <mergeCell ref="A11:A15"/>
    <mergeCell ref="B11:B15"/>
    <mergeCell ref="C11:C15"/>
    <mergeCell ref="D11:D15"/>
    <mergeCell ref="E11:E15"/>
    <mergeCell ref="F11:F15"/>
    <mergeCell ref="D30:D34"/>
    <mergeCell ref="A17:A19"/>
    <mergeCell ref="B17:B19"/>
    <mergeCell ref="C17:C19"/>
    <mergeCell ref="D17:D19"/>
    <mergeCell ref="A21:A23"/>
    <mergeCell ref="B21:B23"/>
    <mergeCell ref="C21:C23"/>
    <mergeCell ref="D21:D23"/>
    <mergeCell ref="A24:A26"/>
    <mergeCell ref="B24:B26"/>
    <mergeCell ref="C24:C26"/>
    <mergeCell ref="D24:D26"/>
    <mergeCell ref="E24:E26"/>
    <mergeCell ref="F30:F34"/>
    <mergeCell ref="G30:G34"/>
    <mergeCell ref="H30:H34"/>
    <mergeCell ref="A49:L49"/>
    <mergeCell ref="E35:E43"/>
    <mergeCell ref="F35:F43"/>
    <mergeCell ref="G35:G43"/>
    <mergeCell ref="H35:H43"/>
    <mergeCell ref="A35:A45"/>
    <mergeCell ref="B35:B45"/>
    <mergeCell ref="C35:C45"/>
    <mergeCell ref="D35:D45"/>
    <mergeCell ref="A30:A34"/>
    <mergeCell ref="B30:B34"/>
    <mergeCell ref="C30:C34"/>
    <mergeCell ref="E30:E34"/>
    <mergeCell ref="J27:J29"/>
    <mergeCell ref="K27:K29"/>
    <mergeCell ref="L27:L29"/>
    <mergeCell ref="E21:E23"/>
    <mergeCell ref="F21:F23"/>
    <mergeCell ref="G21:G23"/>
    <mergeCell ref="H21:H23"/>
    <mergeCell ref="G24:G26"/>
    <mergeCell ref="H24:H26"/>
    <mergeCell ref="I27:I29"/>
    <mergeCell ref="F24:F26"/>
  </mergeCells>
  <printOptions horizontalCentered="1"/>
  <pageMargins left="0.62992125984251968" right="0.23622047244094491" top="0.55118110236220474" bottom="0.35433070866141736" header="0.31496062992125984" footer="0.31496062992125984"/>
  <pageSetup paperSize="256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8"/>
  <sheetViews>
    <sheetView topLeftCell="E1" zoomScale="85" zoomScaleNormal="85" workbookViewId="0">
      <selection activeCell="N12" sqref="N12"/>
    </sheetView>
  </sheetViews>
  <sheetFormatPr defaultRowHeight="15" x14ac:dyDescent="0.25"/>
  <cols>
    <col min="1" max="1" width="3.7109375" customWidth="1"/>
    <col min="2" max="2" width="21" customWidth="1"/>
    <col min="3" max="3" width="8.5703125" customWidth="1"/>
    <col min="8" max="8" width="16" customWidth="1"/>
    <col min="9" max="9" width="13.7109375" customWidth="1"/>
    <col min="10" max="10" width="14.140625" customWidth="1"/>
    <col min="11" max="11" width="13" customWidth="1"/>
    <col min="13" max="13" width="10.42578125" customWidth="1"/>
    <col min="14" max="14" width="12" customWidth="1"/>
    <col min="15" max="15" width="12.42578125" customWidth="1"/>
    <col min="16" max="16" width="12" customWidth="1"/>
    <col min="17" max="17" width="13.28515625" customWidth="1"/>
    <col min="18" max="18" width="14.5703125" customWidth="1"/>
  </cols>
  <sheetData>
    <row r="1" spans="1:22" x14ac:dyDescent="0.25">
      <c r="L1" s="98"/>
      <c r="M1" s="99"/>
      <c r="N1" s="99"/>
      <c r="O1" s="99"/>
      <c r="P1" s="99"/>
      <c r="Q1" s="99"/>
      <c r="R1" s="99"/>
      <c r="S1" s="99"/>
      <c r="T1" s="99"/>
      <c r="U1" s="100"/>
    </row>
    <row r="2" spans="1:22" x14ac:dyDescent="0.25">
      <c r="A2" s="20"/>
      <c r="B2" s="20"/>
      <c r="C2" s="173"/>
      <c r="D2" s="173"/>
      <c r="E2" s="173"/>
      <c r="F2" s="173"/>
      <c r="G2" s="173"/>
      <c r="H2" s="179" t="s">
        <v>116</v>
      </c>
      <c r="I2" s="180"/>
      <c r="J2" s="180"/>
      <c r="K2" s="181"/>
      <c r="L2" s="101"/>
      <c r="M2" s="26"/>
      <c r="N2" s="26"/>
      <c r="O2" s="43"/>
      <c r="P2" s="43"/>
      <c r="Q2" s="43"/>
      <c r="R2" s="43"/>
      <c r="S2" s="173" t="s">
        <v>44</v>
      </c>
      <c r="T2" s="173"/>
      <c r="U2" s="102"/>
    </row>
    <row r="3" spans="1:22" ht="30" x14ac:dyDescent="0.25">
      <c r="A3" s="20"/>
      <c r="B3" s="20"/>
      <c r="C3" s="42" t="s">
        <v>83</v>
      </c>
      <c r="D3" s="42" t="s">
        <v>84</v>
      </c>
      <c r="E3" s="42" t="s">
        <v>143</v>
      </c>
      <c r="F3" s="42" t="s">
        <v>85</v>
      </c>
      <c r="G3" s="42" t="s">
        <v>86</v>
      </c>
      <c r="H3" s="111" t="s">
        <v>117</v>
      </c>
      <c r="I3" s="111" t="s">
        <v>118</v>
      </c>
      <c r="J3" s="112" t="s">
        <v>126</v>
      </c>
      <c r="K3" s="111" t="s">
        <v>69</v>
      </c>
      <c r="L3" s="101"/>
      <c r="M3" s="178" t="s">
        <v>122</v>
      </c>
      <c r="N3" s="178"/>
      <c r="O3" s="178"/>
      <c r="P3" s="178" t="s">
        <v>123</v>
      </c>
      <c r="Q3" s="178"/>
      <c r="R3" s="178"/>
      <c r="S3" s="26"/>
      <c r="T3" s="26"/>
      <c r="U3" s="103"/>
      <c r="V3" s="27"/>
    </row>
    <row r="4" spans="1:22" x14ac:dyDescent="0.25">
      <c r="A4" s="20"/>
      <c r="B4" s="52">
        <v>501</v>
      </c>
      <c r="C4" s="20"/>
      <c r="D4" s="20"/>
      <c r="E4" s="20"/>
      <c r="F4" s="20"/>
      <c r="G4" s="20"/>
      <c r="L4" s="101"/>
      <c r="M4" s="104" t="s">
        <v>121</v>
      </c>
      <c r="N4" s="44" t="s">
        <v>119</v>
      </c>
      <c r="O4" s="44" t="s">
        <v>120</v>
      </c>
      <c r="P4" s="104" t="s">
        <v>121</v>
      </c>
      <c r="Q4" s="44" t="s">
        <v>119</v>
      </c>
      <c r="R4" s="44" t="s">
        <v>120</v>
      </c>
      <c r="S4" s="20"/>
      <c r="T4" s="20"/>
      <c r="U4" s="102"/>
    </row>
    <row r="5" spans="1:22" x14ac:dyDescent="0.25">
      <c r="A5" s="20"/>
      <c r="B5" s="52">
        <v>502</v>
      </c>
      <c r="C5" s="20">
        <v>2</v>
      </c>
      <c r="D5" s="20"/>
      <c r="E5" s="20"/>
      <c r="F5" s="20"/>
      <c r="G5" s="20"/>
      <c r="H5" s="97">
        <v>87</v>
      </c>
      <c r="I5" s="97">
        <v>4</v>
      </c>
      <c r="J5" s="97">
        <v>24</v>
      </c>
      <c r="K5" s="97">
        <f>SUM(H5:J5)</f>
        <v>115</v>
      </c>
      <c r="L5" s="105" t="s">
        <v>94</v>
      </c>
      <c r="M5" s="26">
        <v>20</v>
      </c>
      <c r="N5" s="43">
        <f>4.6*25</f>
        <v>114.99999999999999</v>
      </c>
      <c r="O5" s="43">
        <v>11.2</v>
      </c>
      <c r="P5" s="26">
        <v>17.5</v>
      </c>
      <c r="Q5" s="26">
        <v>0</v>
      </c>
      <c r="R5" s="43">
        <v>1.2</v>
      </c>
      <c r="S5" s="20">
        <f>SUM(M5:R5)</f>
        <v>164.89999999999998</v>
      </c>
      <c r="T5" s="20">
        <v>0</v>
      </c>
      <c r="U5" s="106">
        <v>165</v>
      </c>
    </row>
    <row r="6" spans="1:22" x14ac:dyDescent="0.25">
      <c r="A6" s="20"/>
      <c r="B6" s="52">
        <v>503</v>
      </c>
      <c r="C6" s="20">
        <v>6</v>
      </c>
      <c r="D6" s="20">
        <v>2</v>
      </c>
      <c r="E6" s="20"/>
      <c r="F6" s="20">
        <v>2</v>
      </c>
      <c r="G6" s="20"/>
      <c r="H6" s="97">
        <v>1138</v>
      </c>
      <c r="I6" s="97">
        <v>6</v>
      </c>
      <c r="J6" s="97">
        <v>326</v>
      </c>
      <c r="K6" s="97">
        <f>SUM(H6:J6)</f>
        <v>1470</v>
      </c>
      <c r="L6" s="105">
        <v>100</v>
      </c>
      <c r="M6" s="26"/>
      <c r="N6" s="26"/>
      <c r="O6" s="26"/>
      <c r="P6" s="43"/>
      <c r="Q6" s="26"/>
      <c r="R6" s="43"/>
      <c r="S6" s="20">
        <v>10</v>
      </c>
      <c r="T6" s="20"/>
      <c r="U6" s="106">
        <v>10</v>
      </c>
    </row>
    <row r="7" spans="1:22" x14ac:dyDescent="0.25">
      <c r="A7" s="20"/>
      <c r="B7" s="52">
        <v>504</v>
      </c>
      <c r="C7" s="20"/>
      <c r="D7" s="20">
        <v>2</v>
      </c>
      <c r="E7" s="20"/>
      <c r="F7" s="20">
        <v>4</v>
      </c>
      <c r="G7" s="20"/>
      <c r="H7" s="97">
        <v>438</v>
      </c>
      <c r="I7" s="97">
        <v>10</v>
      </c>
      <c r="J7" s="97">
        <v>60</v>
      </c>
      <c r="K7" s="97">
        <f t="shared" ref="K7:K11" si="0">SUM(H7:J7)</f>
        <v>508</v>
      </c>
      <c r="L7" s="105" t="s">
        <v>124</v>
      </c>
      <c r="M7" s="26">
        <f>0.6*7</f>
        <v>4.2</v>
      </c>
      <c r="N7" s="26"/>
      <c r="O7" s="43"/>
      <c r="P7" s="43"/>
      <c r="Q7" s="26"/>
      <c r="R7" s="43"/>
      <c r="S7" s="20">
        <f>SUM(M7:R7)</f>
        <v>4.2</v>
      </c>
      <c r="T7" s="20"/>
      <c r="U7" s="106">
        <v>4.5</v>
      </c>
    </row>
    <row r="8" spans="1:22" x14ac:dyDescent="0.25">
      <c r="A8" s="20"/>
      <c r="B8" s="52">
        <v>505</v>
      </c>
      <c r="C8" s="20">
        <v>2</v>
      </c>
      <c r="D8" s="20">
        <v>0</v>
      </c>
      <c r="E8" s="20"/>
      <c r="F8" s="20"/>
      <c r="G8" s="20"/>
      <c r="H8" s="97">
        <v>326</v>
      </c>
      <c r="I8" s="97">
        <v>24</v>
      </c>
      <c r="J8" s="97">
        <v>128</v>
      </c>
      <c r="K8" s="97">
        <f t="shared" si="0"/>
        <v>478</v>
      </c>
      <c r="L8" s="105" t="s">
        <v>125</v>
      </c>
      <c r="M8" s="26"/>
      <c r="N8" s="26"/>
      <c r="O8" s="43"/>
      <c r="P8" s="26"/>
      <c r="Q8" s="26"/>
      <c r="R8" s="26"/>
      <c r="S8" s="20"/>
      <c r="T8" s="20"/>
      <c r="U8" s="106">
        <v>7</v>
      </c>
    </row>
    <row r="9" spans="1:22" x14ac:dyDescent="0.25">
      <c r="A9" s="20"/>
      <c r="B9" s="52">
        <v>506</v>
      </c>
      <c r="C9" s="20">
        <v>1</v>
      </c>
      <c r="D9" s="20"/>
      <c r="E9" s="20">
        <v>2</v>
      </c>
      <c r="F9" s="20"/>
      <c r="G9" s="20"/>
      <c r="H9" s="97">
        <v>1118</v>
      </c>
      <c r="I9" s="97">
        <v>50</v>
      </c>
      <c r="J9" s="97">
        <v>245</v>
      </c>
      <c r="K9" s="97">
        <f t="shared" si="0"/>
        <v>1413</v>
      </c>
      <c r="L9" s="105"/>
      <c r="M9" s="26"/>
      <c r="N9" s="26"/>
      <c r="O9" s="43"/>
      <c r="P9" s="43"/>
      <c r="Q9" s="26"/>
      <c r="R9" s="26"/>
      <c r="S9" s="20"/>
      <c r="T9" s="20"/>
      <c r="U9" s="102"/>
    </row>
    <row r="10" spans="1:22" x14ac:dyDescent="0.25">
      <c r="A10" s="20"/>
      <c r="B10" s="52">
        <v>507</v>
      </c>
      <c r="C10" s="20">
        <v>3</v>
      </c>
      <c r="D10" s="20">
        <v>1</v>
      </c>
      <c r="E10" s="20"/>
      <c r="F10" s="20"/>
      <c r="G10" s="20"/>
      <c r="H10" s="97">
        <v>123</v>
      </c>
      <c r="I10" s="97">
        <v>36</v>
      </c>
      <c r="J10" s="97">
        <v>87</v>
      </c>
      <c r="K10" s="97">
        <f t="shared" si="0"/>
        <v>246</v>
      </c>
      <c r="L10" s="105"/>
      <c r="M10" s="26"/>
      <c r="N10" s="26"/>
      <c r="O10" s="43"/>
      <c r="P10" s="43"/>
      <c r="Q10" s="26"/>
      <c r="R10" s="26"/>
      <c r="S10" s="20"/>
      <c r="T10" s="20"/>
      <c r="U10" s="102"/>
    </row>
    <row r="11" spans="1:22" x14ac:dyDescent="0.25">
      <c r="A11" s="20"/>
      <c r="B11" s="52">
        <v>508</v>
      </c>
      <c r="C11" s="20">
        <v>6</v>
      </c>
      <c r="D11" s="20">
        <v>1</v>
      </c>
      <c r="E11" s="20"/>
      <c r="F11" s="20"/>
      <c r="G11" s="20"/>
      <c r="H11" s="97">
        <v>1168</v>
      </c>
      <c r="I11" s="97">
        <v>20</v>
      </c>
      <c r="J11" s="97">
        <v>70</v>
      </c>
      <c r="K11" s="97">
        <f t="shared" si="0"/>
        <v>1258</v>
      </c>
      <c r="L11" s="105"/>
      <c r="M11" s="26"/>
      <c r="N11" s="26"/>
      <c r="O11" s="43"/>
      <c r="P11" s="43"/>
      <c r="Q11" s="26"/>
      <c r="R11" s="26"/>
      <c r="S11" s="20"/>
      <c r="T11" s="20"/>
      <c r="U11" s="102"/>
    </row>
    <row r="12" spans="1:22" x14ac:dyDescent="0.25">
      <c r="A12" s="20"/>
      <c r="B12" s="52">
        <v>509</v>
      </c>
      <c r="C12" s="20">
        <v>2</v>
      </c>
      <c r="D12" s="20"/>
      <c r="E12" s="20"/>
      <c r="F12" s="20"/>
      <c r="G12" s="20"/>
      <c r="L12" s="105"/>
      <c r="M12" s="26"/>
      <c r="N12" s="26"/>
      <c r="O12" s="43"/>
      <c r="P12" s="43"/>
      <c r="Q12" s="26"/>
      <c r="R12" s="26"/>
      <c r="S12" s="20"/>
      <c r="T12" s="20"/>
      <c r="U12" s="102"/>
    </row>
    <row r="13" spans="1:22" x14ac:dyDescent="0.25">
      <c r="A13" s="20"/>
      <c r="B13" s="52">
        <v>510</v>
      </c>
      <c r="C13" s="20">
        <v>6</v>
      </c>
      <c r="D13" s="20">
        <v>1</v>
      </c>
      <c r="E13" s="20"/>
      <c r="F13" s="20"/>
      <c r="G13" s="20"/>
      <c r="L13" s="105"/>
      <c r="M13" s="26"/>
      <c r="N13" s="26"/>
      <c r="O13" s="43"/>
      <c r="P13" s="43"/>
      <c r="Q13" s="26"/>
      <c r="R13" s="26"/>
      <c r="S13" s="20"/>
      <c r="T13" s="20"/>
      <c r="U13" s="102"/>
    </row>
    <row r="14" spans="1:22" x14ac:dyDescent="0.25">
      <c r="A14" s="20"/>
      <c r="B14" s="52">
        <v>511</v>
      </c>
      <c r="C14" s="20">
        <v>4</v>
      </c>
      <c r="D14" s="20">
        <v>1</v>
      </c>
      <c r="E14" s="20"/>
      <c r="F14" s="20">
        <v>1</v>
      </c>
      <c r="G14" s="20"/>
      <c r="L14" s="105"/>
      <c r="M14" s="26"/>
      <c r="N14" s="26"/>
      <c r="O14" s="43"/>
      <c r="P14" s="43"/>
      <c r="Q14" s="26"/>
      <c r="R14" s="26"/>
      <c r="S14" s="20"/>
      <c r="T14" s="20"/>
      <c r="U14" s="102"/>
    </row>
    <row r="15" spans="1:22" x14ac:dyDescent="0.25">
      <c r="A15" s="20"/>
      <c r="B15" s="52">
        <v>512</v>
      </c>
      <c r="C15" s="20">
        <v>4</v>
      </c>
      <c r="D15" s="20">
        <v>1</v>
      </c>
      <c r="E15" s="20"/>
      <c r="F15" s="20"/>
      <c r="G15" s="20"/>
      <c r="L15" s="101"/>
      <c r="M15" s="26"/>
      <c r="N15" s="26"/>
      <c r="O15" s="43"/>
      <c r="P15" s="43"/>
      <c r="Q15" s="26"/>
      <c r="R15" s="26"/>
      <c r="S15" s="20"/>
      <c r="T15" s="20"/>
      <c r="U15" s="102"/>
    </row>
    <row r="16" spans="1:22" x14ac:dyDescent="0.25">
      <c r="A16" s="20"/>
      <c r="B16" s="52">
        <v>601</v>
      </c>
      <c r="C16" s="20"/>
      <c r="D16" s="20"/>
      <c r="E16" s="20"/>
      <c r="F16" s="20"/>
      <c r="G16" s="20"/>
      <c r="L16" s="101"/>
      <c r="M16" s="26"/>
      <c r="N16" s="26"/>
      <c r="O16" s="43"/>
      <c r="P16" s="43"/>
      <c r="Q16" s="26"/>
      <c r="R16" s="26"/>
      <c r="S16" s="20"/>
      <c r="T16" s="20"/>
      <c r="U16" s="102"/>
    </row>
    <row r="17" spans="1:24" x14ac:dyDescent="0.25">
      <c r="A17" s="20"/>
      <c r="B17" s="52">
        <v>602</v>
      </c>
      <c r="C17" s="20"/>
      <c r="D17" s="20"/>
      <c r="E17" s="20"/>
      <c r="F17" s="20">
        <v>1</v>
      </c>
      <c r="G17" s="20"/>
      <c r="L17" s="101"/>
      <c r="M17" s="26"/>
      <c r="N17" s="26"/>
      <c r="O17" s="43"/>
      <c r="P17" s="43"/>
      <c r="Q17" s="26"/>
      <c r="R17" s="26"/>
      <c r="S17" s="20"/>
      <c r="T17" s="20"/>
      <c r="U17" s="102"/>
    </row>
    <row r="18" spans="1:24" x14ac:dyDescent="0.25">
      <c r="A18" s="20"/>
      <c r="B18" s="52">
        <v>603</v>
      </c>
      <c r="C18" s="20">
        <v>1</v>
      </c>
      <c r="D18" s="20"/>
      <c r="E18" s="20"/>
      <c r="F18" s="20"/>
      <c r="G18" s="20"/>
      <c r="L18" s="101"/>
      <c r="M18" s="26"/>
      <c r="N18" s="26"/>
      <c r="O18" s="43"/>
      <c r="P18" s="43"/>
      <c r="Q18" s="26"/>
      <c r="R18" s="26"/>
      <c r="S18" s="20"/>
      <c r="T18" s="20"/>
      <c r="U18" s="102"/>
    </row>
    <row r="19" spans="1:24" x14ac:dyDescent="0.25">
      <c r="A19" s="20"/>
      <c r="B19" s="52">
        <v>604</v>
      </c>
      <c r="C19" s="20">
        <v>1</v>
      </c>
      <c r="D19" s="20"/>
      <c r="E19" s="20"/>
      <c r="F19" s="20"/>
      <c r="G19" s="20"/>
      <c r="L19" s="101"/>
      <c r="M19" s="26"/>
      <c r="N19" s="26"/>
      <c r="O19" s="43"/>
      <c r="P19" s="43"/>
      <c r="Q19" s="26"/>
      <c r="R19" s="26"/>
      <c r="S19" s="20"/>
      <c r="T19" s="20"/>
      <c r="U19" s="102"/>
    </row>
    <row r="20" spans="1:24" x14ac:dyDescent="0.25">
      <c r="A20" s="20"/>
      <c r="B20" s="52">
        <v>605</v>
      </c>
      <c r="C20" s="20">
        <v>3</v>
      </c>
      <c r="D20" s="20">
        <v>1</v>
      </c>
      <c r="E20" s="20"/>
      <c r="F20" s="20"/>
      <c r="G20" s="20"/>
      <c r="L20" s="101"/>
      <c r="M20" s="26"/>
      <c r="N20" s="26"/>
      <c r="O20" s="43"/>
      <c r="P20" s="43"/>
      <c r="Q20" s="26"/>
      <c r="R20" s="26"/>
      <c r="S20" s="20"/>
      <c r="T20" s="20"/>
      <c r="U20" s="102"/>
    </row>
    <row r="21" spans="1:24" x14ac:dyDescent="0.25">
      <c r="A21" s="20"/>
      <c r="B21" s="52">
        <v>606</v>
      </c>
      <c r="C21" s="20">
        <v>2</v>
      </c>
      <c r="D21" s="20"/>
      <c r="E21" s="20"/>
      <c r="F21" s="20"/>
      <c r="G21" s="20"/>
      <c r="L21" s="101"/>
      <c r="M21" s="26"/>
      <c r="N21" s="26"/>
      <c r="O21" s="43"/>
      <c r="P21" s="43"/>
      <c r="Q21" s="26"/>
      <c r="R21" s="26"/>
      <c r="S21" s="20"/>
      <c r="T21" s="20"/>
      <c r="U21" s="102"/>
    </row>
    <row r="22" spans="1:24" x14ac:dyDescent="0.25">
      <c r="A22" s="20"/>
      <c r="B22" s="52">
        <v>607</v>
      </c>
      <c r="C22" s="20">
        <v>4</v>
      </c>
      <c r="D22" s="20">
        <v>1</v>
      </c>
      <c r="E22" s="20"/>
      <c r="F22" s="20"/>
      <c r="G22" s="20"/>
      <c r="L22" s="101"/>
      <c r="M22" s="26"/>
      <c r="N22" s="26"/>
      <c r="O22" s="43"/>
      <c r="P22" s="43"/>
      <c r="Q22" s="26"/>
      <c r="R22" s="26"/>
      <c r="S22" s="20"/>
      <c r="T22" s="20"/>
      <c r="U22" s="102"/>
    </row>
    <row r="23" spans="1:24" x14ac:dyDescent="0.25">
      <c r="A23" s="20"/>
      <c r="B23" s="52">
        <v>608</v>
      </c>
      <c r="C23" s="20"/>
      <c r="D23" s="20"/>
      <c r="E23" s="20"/>
      <c r="F23" s="20"/>
      <c r="G23" s="20"/>
      <c r="L23" s="101"/>
      <c r="M23" s="26"/>
      <c r="N23" s="26"/>
      <c r="O23" s="43"/>
      <c r="P23" s="43"/>
      <c r="Q23" s="26"/>
      <c r="R23" s="26"/>
      <c r="S23" s="20"/>
      <c r="T23" s="20"/>
      <c r="U23" s="102"/>
    </row>
    <row r="24" spans="1:24" x14ac:dyDescent="0.25">
      <c r="A24" s="20"/>
      <c r="B24" s="52">
        <v>609</v>
      </c>
      <c r="C24" s="20">
        <v>3</v>
      </c>
      <c r="D24" s="20"/>
      <c r="E24" s="20"/>
      <c r="F24" s="20"/>
      <c r="G24" s="20"/>
      <c r="L24" s="101"/>
      <c r="M24" s="26"/>
      <c r="N24" s="26"/>
      <c r="O24" s="43"/>
      <c r="P24" s="43"/>
      <c r="Q24" s="26"/>
      <c r="R24" s="26"/>
      <c r="S24" s="20"/>
      <c r="T24" s="20"/>
      <c r="U24" s="102"/>
    </row>
    <row r="25" spans="1:24" x14ac:dyDescent="0.25">
      <c r="A25" s="20"/>
      <c r="B25" s="20" t="s">
        <v>69</v>
      </c>
      <c r="C25" s="20">
        <f>SUM(C4:C24)</f>
        <v>50</v>
      </c>
      <c r="D25" s="20">
        <f t="shared" ref="D25:G25" si="1">SUM(D4:D24)</f>
        <v>11</v>
      </c>
      <c r="E25" s="20">
        <f t="shared" si="1"/>
        <v>2</v>
      </c>
      <c r="F25" s="20">
        <f t="shared" si="1"/>
        <v>8</v>
      </c>
      <c r="G25" s="20">
        <f t="shared" si="1"/>
        <v>0</v>
      </c>
      <c r="L25" s="101"/>
      <c r="M25" s="26"/>
      <c r="N25" s="26"/>
      <c r="O25" s="43"/>
      <c r="P25" s="43"/>
      <c r="Q25" s="26"/>
      <c r="R25" s="26"/>
      <c r="S25" s="20"/>
      <c r="T25" s="20"/>
      <c r="U25" s="102"/>
    </row>
    <row r="26" spans="1:24" x14ac:dyDescent="0.25">
      <c r="A26" s="43"/>
      <c r="B26" s="43" t="s">
        <v>95</v>
      </c>
      <c r="C26" s="43">
        <f>C25*1</f>
        <v>50</v>
      </c>
      <c r="D26" s="43">
        <f t="shared" ref="D26:G26" si="2">D25*1</f>
        <v>11</v>
      </c>
      <c r="E26" s="43">
        <f t="shared" si="2"/>
        <v>2</v>
      </c>
      <c r="F26" s="43">
        <f>F25*4</f>
        <v>32</v>
      </c>
      <c r="G26" s="43">
        <f t="shared" si="2"/>
        <v>0</v>
      </c>
      <c r="H26">
        <f t="shared" ref="H26:J26" si="3">1.1*SUM(H5:H25)</f>
        <v>4837.8</v>
      </c>
      <c r="I26">
        <f t="shared" si="3"/>
        <v>165</v>
      </c>
      <c r="J26">
        <f t="shared" si="3"/>
        <v>1034</v>
      </c>
      <c r="K26">
        <f>1.1*SUM(K5:K25)</f>
        <v>6036.8</v>
      </c>
      <c r="L26" s="101"/>
      <c r="M26" s="26"/>
      <c r="N26" s="26"/>
      <c r="O26" s="43"/>
      <c r="P26" s="43"/>
      <c r="Q26" s="26"/>
      <c r="R26" s="26"/>
      <c r="S26" s="43">
        <f>SUM(C26:G26)</f>
        <v>95</v>
      </c>
      <c r="T26" s="43"/>
      <c r="U26" s="102"/>
    </row>
    <row r="27" spans="1:24" ht="15.75" thickBot="1" x14ac:dyDescent="0.3">
      <c r="A27" s="41"/>
      <c r="B27" s="43"/>
      <c r="C27" s="41"/>
      <c r="D27" s="41"/>
      <c r="E27" s="41"/>
      <c r="F27" s="41"/>
      <c r="G27" s="41"/>
      <c r="H27" s="41"/>
      <c r="I27" s="41"/>
      <c r="J27" s="41"/>
      <c r="K27" s="41"/>
      <c r="L27" s="107"/>
      <c r="M27" s="108"/>
      <c r="N27" s="108" t="e">
        <f>SUM(#REF!)</f>
        <v>#REF!</v>
      </c>
      <c r="O27" s="108"/>
      <c r="P27" s="108"/>
      <c r="Q27" s="109"/>
      <c r="R27" s="109"/>
      <c r="S27" s="109"/>
      <c r="T27" s="109"/>
      <c r="U27" s="110"/>
    </row>
    <row r="28" spans="1:24" x14ac:dyDescent="0.25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1"/>
      <c r="P28" s="41"/>
    </row>
    <row r="29" spans="1:24" x14ac:dyDescent="0.25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1"/>
      <c r="P29" s="41"/>
    </row>
    <row r="30" spans="1:24" ht="15.75" thickBot="1" x14ac:dyDescent="0.3">
      <c r="A30" s="53"/>
      <c r="B30" s="54" t="s">
        <v>77</v>
      </c>
      <c r="C30" s="53"/>
      <c r="D30" s="79"/>
      <c r="E30" s="79"/>
      <c r="F30" s="79"/>
      <c r="G30" s="79"/>
      <c r="H30" s="79"/>
      <c r="I30" s="55"/>
      <c r="J30" s="53"/>
      <c r="K30" s="53"/>
      <c r="L30" s="53"/>
      <c r="M30" s="53"/>
      <c r="N30" s="53"/>
      <c r="O30" s="54"/>
      <c r="P30" s="54"/>
    </row>
    <row r="31" spans="1:24" ht="30.75" customHeight="1" x14ac:dyDescent="0.25">
      <c r="A31" s="56"/>
      <c r="B31" s="57"/>
      <c r="C31" s="57"/>
      <c r="D31" s="170" t="s">
        <v>87</v>
      </c>
      <c r="E31" s="172"/>
      <c r="F31" s="171"/>
      <c r="G31" s="170" t="s">
        <v>88</v>
      </c>
      <c r="H31" s="171"/>
      <c r="I31" s="170" t="s">
        <v>89</v>
      </c>
      <c r="J31" s="171"/>
      <c r="K31" s="170" t="s">
        <v>90</v>
      </c>
      <c r="L31" s="171"/>
      <c r="M31" s="182" t="s">
        <v>91</v>
      </c>
      <c r="N31" s="182"/>
      <c r="O31" s="57" t="s">
        <v>92</v>
      </c>
      <c r="P31" s="81" t="s">
        <v>93</v>
      </c>
      <c r="S31" s="183" t="s">
        <v>36</v>
      </c>
      <c r="T31" s="184"/>
      <c r="U31" s="66" t="s">
        <v>38</v>
      </c>
      <c r="V31" s="67"/>
      <c r="W31" s="68"/>
      <c r="X31" s="69" t="s">
        <v>40</v>
      </c>
    </row>
    <row r="32" spans="1:24" ht="15.75" thickBot="1" x14ac:dyDescent="0.3">
      <c r="A32" s="59"/>
      <c r="B32" s="60"/>
      <c r="C32" s="60"/>
      <c r="D32" s="174" t="s">
        <v>29</v>
      </c>
      <c r="E32" s="175"/>
      <c r="F32" s="176"/>
      <c r="G32" s="177" t="s">
        <v>29</v>
      </c>
      <c r="H32" s="177"/>
      <c r="I32" s="177" t="s">
        <v>32</v>
      </c>
      <c r="J32" s="177"/>
      <c r="K32" s="60" t="s">
        <v>32</v>
      </c>
      <c r="L32" s="60" t="s">
        <v>31</v>
      </c>
      <c r="M32" s="174"/>
      <c r="N32" s="176"/>
      <c r="O32" s="60"/>
      <c r="P32" s="82"/>
      <c r="S32" s="70" t="s">
        <v>31</v>
      </c>
      <c r="T32" s="71" t="s">
        <v>32</v>
      </c>
      <c r="U32" s="72" t="s">
        <v>30</v>
      </c>
      <c r="V32" s="73"/>
      <c r="W32" s="74"/>
      <c r="X32" s="69"/>
    </row>
    <row r="33" spans="1:24" x14ac:dyDescent="0.25">
      <c r="A33" s="61">
        <v>1</v>
      </c>
      <c r="B33" s="80" t="s">
        <v>83</v>
      </c>
      <c r="C33" s="61">
        <f>C25</f>
        <v>50</v>
      </c>
      <c r="D33" s="61"/>
      <c r="E33" s="61"/>
      <c r="F33" s="61"/>
      <c r="G33" s="61">
        <f>3*C33</f>
        <v>150</v>
      </c>
      <c r="H33" s="61"/>
      <c r="I33" s="61"/>
      <c r="J33" s="61"/>
      <c r="K33" s="61"/>
      <c r="L33" s="61">
        <f>C33*1</f>
        <v>50</v>
      </c>
      <c r="M33" s="165">
        <f>G33+L33</f>
        <v>200</v>
      </c>
      <c r="N33" s="166"/>
      <c r="O33" s="61"/>
      <c r="P33" s="61">
        <f>L33*2</f>
        <v>100</v>
      </c>
      <c r="S33" s="75">
        <f>C33</f>
        <v>50</v>
      </c>
      <c r="T33" s="75">
        <f>C33*1</f>
        <v>50</v>
      </c>
      <c r="U33" s="75">
        <f>S33*2+T33*1</f>
        <v>150</v>
      </c>
      <c r="V33" s="75"/>
      <c r="W33" s="75"/>
      <c r="X33" s="76">
        <f>SUM(F33:T33)</f>
        <v>600</v>
      </c>
    </row>
    <row r="34" spans="1:24" x14ac:dyDescent="0.25">
      <c r="A34" s="61">
        <v>2</v>
      </c>
      <c r="B34" s="62" t="s">
        <v>84</v>
      </c>
      <c r="C34" s="61">
        <f>D25</f>
        <v>11</v>
      </c>
      <c r="D34" s="61"/>
      <c r="E34" s="61"/>
      <c r="F34" s="61"/>
      <c r="G34" s="58">
        <f>1*C34</f>
        <v>11</v>
      </c>
      <c r="H34" s="58"/>
      <c r="I34" s="58"/>
      <c r="J34" s="58"/>
      <c r="K34" s="58">
        <f>C34</f>
        <v>11</v>
      </c>
      <c r="L34" s="58"/>
      <c r="M34" s="167">
        <f>G34+K34</f>
        <v>22</v>
      </c>
      <c r="N34" s="168"/>
      <c r="O34" s="58"/>
      <c r="P34" s="58">
        <f>K34*1</f>
        <v>11</v>
      </c>
      <c r="S34" s="75">
        <f>C34*1</f>
        <v>11</v>
      </c>
      <c r="T34" s="75"/>
      <c r="U34" s="75">
        <f>S34*2+T34*1</f>
        <v>22</v>
      </c>
      <c r="V34" s="75"/>
      <c r="W34" s="75"/>
      <c r="X34" s="76">
        <f>SUM(F34:T34)</f>
        <v>66</v>
      </c>
    </row>
    <row r="35" spans="1:24" x14ac:dyDescent="0.25">
      <c r="A35" s="61"/>
      <c r="B35" s="80" t="s">
        <v>143</v>
      </c>
      <c r="C35" s="61">
        <v>2</v>
      </c>
      <c r="D35" s="61"/>
      <c r="E35" s="61"/>
      <c r="F35" s="61"/>
      <c r="G35" s="58">
        <f>C35*2</f>
        <v>4</v>
      </c>
      <c r="H35" s="58"/>
      <c r="I35" s="58"/>
      <c r="J35" s="58"/>
      <c r="K35" s="58"/>
      <c r="L35" s="58"/>
      <c r="M35" s="167">
        <f>G35+K35</f>
        <v>4</v>
      </c>
      <c r="N35" s="168"/>
      <c r="O35" s="58"/>
      <c r="P35" s="58"/>
      <c r="S35" s="75"/>
      <c r="T35" s="75"/>
      <c r="U35" s="75"/>
      <c r="V35" s="75"/>
      <c r="W35" s="75"/>
      <c r="X35" s="76"/>
    </row>
    <row r="36" spans="1:24" x14ac:dyDescent="0.25">
      <c r="A36" s="61">
        <v>3</v>
      </c>
      <c r="B36" s="62" t="s">
        <v>85</v>
      </c>
      <c r="C36" s="61">
        <f>F25</f>
        <v>8</v>
      </c>
      <c r="D36" s="61">
        <f>4*C36</f>
        <v>32</v>
      </c>
      <c r="E36" s="61"/>
      <c r="F36" s="61"/>
      <c r="G36" s="58"/>
      <c r="H36" s="58"/>
      <c r="I36" s="58">
        <f>C36*4*2</f>
        <v>64</v>
      </c>
      <c r="J36" s="58"/>
      <c r="K36" s="58"/>
      <c r="L36" s="58"/>
      <c r="M36" s="167"/>
      <c r="N36" s="168"/>
      <c r="O36" s="58">
        <f>C36</f>
        <v>8</v>
      </c>
      <c r="P36" s="58">
        <f>I36*1</f>
        <v>64</v>
      </c>
      <c r="S36" s="75"/>
      <c r="T36" s="77">
        <f>C36*1</f>
        <v>8</v>
      </c>
      <c r="U36" s="75">
        <f>S36*2+T36*1</f>
        <v>8</v>
      </c>
      <c r="V36" s="75"/>
      <c r="W36" s="75"/>
      <c r="X36" s="76">
        <f>SUM(D36:T36)</f>
        <v>176</v>
      </c>
    </row>
    <row r="37" spans="1:24" x14ac:dyDescent="0.25">
      <c r="A37" s="61">
        <v>4</v>
      </c>
      <c r="B37" s="62" t="s">
        <v>86</v>
      </c>
      <c r="C37" s="61">
        <f>G25</f>
        <v>0</v>
      </c>
      <c r="D37" s="61">
        <f>4*C37</f>
        <v>0</v>
      </c>
      <c r="E37" s="61"/>
      <c r="F37" s="61"/>
      <c r="G37" s="58"/>
      <c r="H37" s="58"/>
      <c r="I37" s="58">
        <f>C37*4*2</f>
        <v>0</v>
      </c>
      <c r="J37" s="58"/>
      <c r="K37" s="58"/>
      <c r="L37" s="58"/>
      <c r="M37" s="167"/>
      <c r="N37" s="168"/>
      <c r="O37" s="58">
        <f>C37</f>
        <v>0</v>
      </c>
      <c r="P37" s="58">
        <f>I37*1</f>
        <v>0</v>
      </c>
      <c r="S37" s="75"/>
      <c r="T37" s="77"/>
      <c r="U37" s="75">
        <f>S37*2+T37*1</f>
        <v>0</v>
      </c>
      <c r="V37" s="75"/>
      <c r="W37" s="75"/>
      <c r="X37" s="76">
        <f>SUM(D37:T37)</f>
        <v>0</v>
      </c>
    </row>
    <row r="38" spans="1:24" x14ac:dyDescent="0.25">
      <c r="A38" s="61"/>
      <c r="B38" s="63"/>
      <c r="C38" s="61"/>
      <c r="D38" s="58"/>
      <c r="E38" s="61"/>
      <c r="F38" s="61"/>
      <c r="G38" s="58"/>
      <c r="H38" s="58"/>
      <c r="I38" s="58"/>
      <c r="J38" s="58"/>
      <c r="K38" s="58"/>
      <c r="L38" s="58"/>
      <c r="M38" s="167"/>
      <c r="N38" s="168"/>
      <c r="O38" s="58"/>
      <c r="P38" s="58"/>
      <c r="S38" s="75"/>
      <c r="T38" s="77">
        <f>C38*1</f>
        <v>0</v>
      </c>
      <c r="U38" s="75">
        <f>S38*2+T38*1</f>
        <v>0</v>
      </c>
      <c r="V38" s="75"/>
      <c r="W38" s="75"/>
      <c r="X38" s="76">
        <f>SUM(D38:T38)</f>
        <v>0</v>
      </c>
    </row>
    <row r="39" spans="1:24" x14ac:dyDescent="0.25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167"/>
      <c r="N39" s="168"/>
      <c r="O39" s="58"/>
      <c r="P39" s="58"/>
      <c r="S39" s="77"/>
      <c r="T39" s="77"/>
      <c r="U39" s="77"/>
      <c r="V39" s="77"/>
      <c r="W39" s="77"/>
      <c r="X39" s="76">
        <f>SUM(D39:T39)</f>
        <v>0</v>
      </c>
    </row>
    <row r="40" spans="1:24" ht="18.75" x14ac:dyDescent="0.3">
      <c r="A40" s="54"/>
      <c r="B40" s="64" t="s">
        <v>35</v>
      </c>
      <c r="C40" s="65">
        <f>SUM(C33:C39)</f>
        <v>71</v>
      </c>
      <c r="D40" s="164">
        <f>SUM(D33:D39)</f>
        <v>32</v>
      </c>
      <c r="E40" s="164"/>
      <c r="F40" s="164"/>
      <c r="G40" s="164">
        <f>SUM(G33:G39)</f>
        <v>165</v>
      </c>
      <c r="H40" s="164"/>
      <c r="I40" s="164">
        <f>SUM(I33:I39)</f>
        <v>64</v>
      </c>
      <c r="J40" s="164"/>
      <c r="K40" s="65">
        <f>SUM(K33:K39)</f>
        <v>11</v>
      </c>
      <c r="L40" s="65">
        <f>SUM(L33:L39)</f>
        <v>50</v>
      </c>
      <c r="M40" s="164">
        <f>SUM(M33:M39)</f>
        <v>226</v>
      </c>
      <c r="N40" s="164"/>
      <c r="O40" s="65">
        <f>SUM(O33:O39)</f>
        <v>8</v>
      </c>
      <c r="P40" s="65">
        <f>SUM(P33:P39)</f>
        <v>175</v>
      </c>
      <c r="S40" s="78">
        <f>SUM(S33:S39)</f>
        <v>61</v>
      </c>
      <c r="T40" s="78">
        <f>SUM(T33:T39)</f>
        <v>58</v>
      </c>
      <c r="U40" s="78">
        <f>SUM(U33:U39)</f>
        <v>180</v>
      </c>
      <c r="V40" s="78"/>
      <c r="W40" s="78"/>
      <c r="X40" s="78">
        <f>SUM(X33:X39)</f>
        <v>842</v>
      </c>
    </row>
    <row r="41" spans="1:24" x14ac:dyDescent="0.25">
      <c r="A41" s="41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</row>
    <row r="42" spans="1:24" x14ac:dyDescent="0.25">
      <c r="A42" s="41"/>
      <c r="B42" s="41" t="s">
        <v>114</v>
      </c>
      <c r="C42" s="41">
        <f>C33+C36*4+C37</f>
        <v>82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</row>
    <row r="43" spans="1:24" x14ac:dyDescent="0.25">
      <c r="A43" s="41"/>
      <c r="B43" s="41" t="s">
        <v>115</v>
      </c>
      <c r="C43" s="41">
        <f>C34</f>
        <v>11</v>
      </c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</row>
    <row r="44" spans="1:24" x14ac:dyDescent="0.25">
      <c r="A44" s="41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</row>
    <row r="45" spans="1:24" x14ac:dyDescent="0.25">
      <c r="A45" s="41"/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</row>
    <row r="46" spans="1:24" x14ac:dyDescent="0.25">
      <c r="A46" s="41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</row>
    <row r="47" spans="1:24" x14ac:dyDescent="0.25">
      <c r="B47" t="s">
        <v>44</v>
      </c>
    </row>
    <row r="48" spans="1:24" ht="30.75" thickBot="1" x14ac:dyDescent="0.3">
      <c r="C48" t="s">
        <v>33</v>
      </c>
      <c r="D48" t="s">
        <v>34</v>
      </c>
      <c r="F48" t="s">
        <v>45</v>
      </c>
      <c r="G48" t="s">
        <v>46</v>
      </c>
      <c r="H48" t="s">
        <v>47</v>
      </c>
      <c r="I48" t="s">
        <v>48</v>
      </c>
      <c r="J48" s="17" t="s">
        <v>49</v>
      </c>
      <c r="K48" t="s">
        <v>50</v>
      </c>
      <c r="L48" s="17" t="s">
        <v>51</v>
      </c>
      <c r="M48" s="17" t="s">
        <v>52</v>
      </c>
      <c r="N48" s="17" t="s">
        <v>53</v>
      </c>
      <c r="O48" s="17" t="s">
        <v>54</v>
      </c>
    </row>
    <row r="49" spans="2:20" x14ac:dyDescent="0.25">
      <c r="B49" s="13"/>
      <c r="C49" s="12" t="s">
        <v>68</v>
      </c>
      <c r="D49" s="14">
        <v>100</v>
      </c>
      <c r="E49" s="124"/>
      <c r="F49" s="9"/>
      <c r="G49" s="10"/>
      <c r="H49" s="11"/>
      <c r="I49" s="21"/>
      <c r="J49" s="10"/>
      <c r="K49" s="10"/>
      <c r="L49" s="10"/>
      <c r="M49" s="18"/>
      <c r="N49" s="24"/>
      <c r="O49" s="24"/>
      <c r="S49" s="8">
        <v>3</v>
      </c>
      <c r="T49" s="8">
        <v>1</v>
      </c>
    </row>
    <row r="50" spans="2:20" x14ac:dyDescent="0.25">
      <c r="B50" s="13" t="s">
        <v>64</v>
      </c>
      <c r="C50" s="12"/>
      <c r="D50" s="14"/>
      <c r="E50" s="125"/>
      <c r="F50" s="15"/>
      <c r="G50" s="8"/>
      <c r="H50" s="16"/>
      <c r="I50" s="22"/>
      <c r="J50" s="8"/>
      <c r="K50" s="8"/>
      <c r="L50" s="8"/>
      <c r="M50" s="19"/>
      <c r="N50" s="25"/>
      <c r="O50" s="25"/>
      <c r="S50" s="8">
        <v>3</v>
      </c>
      <c r="T50" s="8">
        <v>1</v>
      </c>
    </row>
    <row r="51" spans="2:20" x14ac:dyDescent="0.25">
      <c r="B51" s="13" t="s">
        <v>65</v>
      </c>
      <c r="C51" s="12"/>
      <c r="D51" s="14"/>
      <c r="E51" s="125"/>
      <c r="F51" s="15"/>
      <c r="G51" s="8"/>
      <c r="H51" s="16"/>
      <c r="I51" s="23"/>
      <c r="J51" s="20"/>
      <c r="K51" s="8"/>
      <c r="L51" s="8"/>
      <c r="M51" s="19"/>
      <c r="N51" s="25"/>
      <c r="O51" s="25"/>
      <c r="S51" s="8">
        <v>4</v>
      </c>
      <c r="T51" s="8">
        <v>1</v>
      </c>
    </row>
    <row r="52" spans="2:20" x14ac:dyDescent="0.25">
      <c r="B52" s="13" t="s">
        <v>66</v>
      </c>
      <c r="C52" s="12"/>
      <c r="D52" s="14"/>
      <c r="E52" s="125"/>
      <c r="F52" s="15"/>
      <c r="G52" s="8"/>
      <c r="H52" s="16"/>
      <c r="I52" s="22"/>
      <c r="J52" s="8"/>
      <c r="K52" s="8"/>
      <c r="L52" s="8"/>
      <c r="M52" s="19"/>
      <c r="N52" s="25"/>
      <c r="O52" s="25"/>
      <c r="S52" s="8"/>
      <c r="T52" s="8"/>
    </row>
    <row r="53" spans="2:20" x14ac:dyDescent="0.25">
      <c r="B53" s="13" t="s">
        <v>67</v>
      </c>
      <c r="C53" s="12"/>
      <c r="D53" s="14"/>
      <c r="E53" s="125"/>
      <c r="F53" s="15"/>
      <c r="G53" s="8"/>
      <c r="H53" s="16"/>
      <c r="I53" s="22"/>
      <c r="J53" s="8"/>
      <c r="K53" s="8"/>
      <c r="L53" s="8"/>
      <c r="M53" s="19"/>
      <c r="N53" s="25"/>
      <c r="O53" s="25"/>
      <c r="S53" s="8">
        <v>6</v>
      </c>
      <c r="T53" s="8">
        <v>1</v>
      </c>
    </row>
    <row r="54" spans="2:20" x14ac:dyDescent="0.25">
      <c r="B54" s="13"/>
      <c r="C54" s="12"/>
      <c r="D54" s="14"/>
      <c r="E54" s="125"/>
      <c r="F54" s="15"/>
      <c r="G54" s="8"/>
      <c r="H54" s="16"/>
      <c r="I54" s="22"/>
      <c r="J54" s="8"/>
      <c r="K54" s="8"/>
      <c r="L54" s="8"/>
      <c r="M54" s="19"/>
      <c r="N54" s="25"/>
      <c r="O54" s="25"/>
      <c r="S54" s="8">
        <v>1</v>
      </c>
      <c r="T54" s="8"/>
    </row>
    <row r="55" spans="2:20" x14ac:dyDescent="0.25">
      <c r="B55" s="13" t="s">
        <v>69</v>
      </c>
      <c r="C55" s="12">
        <f>SUM(C50:C54)</f>
        <v>0</v>
      </c>
      <c r="D55" s="12">
        <f>SUM(D50:D54)</f>
        <v>0</v>
      </c>
      <c r="E55" s="37"/>
      <c r="F55" s="15"/>
      <c r="G55" s="8"/>
      <c r="H55" s="16"/>
      <c r="I55" s="22"/>
      <c r="J55" s="8"/>
      <c r="K55" s="8"/>
      <c r="L55" s="8"/>
      <c r="M55" s="19"/>
      <c r="N55" s="12"/>
      <c r="O55" s="12"/>
      <c r="S55" s="8">
        <v>1</v>
      </c>
      <c r="T55" s="8"/>
    </row>
    <row r="56" spans="2:20" x14ac:dyDescent="0.25">
      <c r="B56" s="13"/>
      <c r="C56" s="12"/>
      <c r="D56" s="14"/>
      <c r="E56" s="125"/>
      <c r="F56" s="38"/>
      <c r="G56" s="12"/>
      <c r="H56" s="39"/>
      <c r="I56" s="37"/>
      <c r="J56" s="12"/>
      <c r="K56" s="12"/>
      <c r="L56" s="12"/>
      <c r="M56" s="14"/>
      <c r="N56" s="40"/>
      <c r="O56" s="40"/>
      <c r="S56" s="8">
        <v>1</v>
      </c>
      <c r="T56" s="8"/>
    </row>
    <row r="57" spans="2:20" x14ac:dyDescent="0.25">
      <c r="B57" s="13"/>
      <c r="C57" s="12"/>
      <c r="D57" s="14"/>
      <c r="E57" s="125"/>
      <c r="F57" s="15"/>
      <c r="G57" s="8"/>
      <c r="H57" s="16"/>
      <c r="I57" s="22"/>
      <c r="J57" s="8"/>
      <c r="K57" s="8"/>
      <c r="L57" s="8"/>
      <c r="M57" s="19"/>
      <c r="N57" s="25"/>
      <c r="O57" s="25"/>
      <c r="S57" s="8">
        <v>6</v>
      </c>
      <c r="T57" s="8">
        <v>1</v>
      </c>
    </row>
    <row r="58" spans="2:20" x14ac:dyDescent="0.25">
      <c r="B58" s="13"/>
      <c r="C58" s="12"/>
      <c r="D58" s="14"/>
      <c r="E58" s="125"/>
      <c r="F58" s="15"/>
      <c r="G58" s="8"/>
      <c r="H58" s="16"/>
      <c r="I58" s="22"/>
      <c r="J58" s="8"/>
      <c r="K58" s="8"/>
      <c r="L58" s="8"/>
      <c r="M58" s="19"/>
      <c r="N58" s="25"/>
      <c r="O58" s="25"/>
      <c r="S58" s="8">
        <v>4</v>
      </c>
      <c r="T58" s="8">
        <v>1</v>
      </c>
    </row>
    <row r="59" spans="2:20" x14ac:dyDescent="0.25">
      <c r="B59" s="13"/>
      <c r="C59" s="12"/>
      <c r="D59" s="14"/>
      <c r="E59" s="125"/>
      <c r="F59" s="15"/>
      <c r="G59" s="8"/>
      <c r="H59" s="16"/>
      <c r="I59" s="22"/>
      <c r="J59" s="8"/>
      <c r="K59" s="8"/>
      <c r="L59" s="8"/>
      <c r="M59" s="19"/>
      <c r="N59" s="25"/>
      <c r="O59" s="25"/>
      <c r="S59" s="26"/>
      <c r="T59" s="26"/>
    </row>
    <row r="60" spans="2:20" x14ac:dyDescent="0.25">
      <c r="B60" s="13"/>
      <c r="C60" s="12"/>
      <c r="D60" s="14"/>
      <c r="E60" s="125"/>
      <c r="F60" s="15"/>
      <c r="G60" s="8"/>
      <c r="H60" s="16"/>
      <c r="I60" s="22"/>
      <c r="J60" s="8"/>
      <c r="K60" s="8"/>
      <c r="L60" s="8"/>
      <c r="M60" s="19"/>
      <c r="N60" s="25"/>
      <c r="O60" s="25"/>
    </row>
    <row r="61" spans="2:20" x14ac:dyDescent="0.25">
      <c r="B61" s="13" t="s">
        <v>35</v>
      </c>
      <c r="C61" s="32">
        <f>SUM(C49:C60)</f>
        <v>0</v>
      </c>
      <c r="D61" s="32">
        <f>SUM(D50:D60)</f>
        <v>0</v>
      </c>
      <c r="E61" s="32"/>
      <c r="F61" s="33">
        <f t="shared" ref="F61:M61" si="4">SUM(F50:F60)</f>
        <v>0</v>
      </c>
      <c r="G61" s="34">
        <f t="shared" si="4"/>
        <v>0</v>
      </c>
      <c r="H61" s="35">
        <f t="shared" si="4"/>
        <v>0</v>
      </c>
      <c r="I61" s="34">
        <f t="shared" si="4"/>
        <v>0</v>
      </c>
      <c r="J61" s="34">
        <f t="shared" si="4"/>
        <v>0</v>
      </c>
      <c r="K61" s="34">
        <f t="shared" si="4"/>
        <v>0</v>
      </c>
      <c r="L61" s="34">
        <f t="shared" si="4"/>
        <v>0</v>
      </c>
      <c r="M61" s="34">
        <f t="shared" si="4"/>
        <v>0</v>
      </c>
      <c r="N61" s="36">
        <f>SUM(N49:N60)</f>
        <v>0</v>
      </c>
      <c r="O61" s="36">
        <f>SUM(O49:O60)</f>
        <v>0</v>
      </c>
    </row>
    <row r="62" spans="2:20" x14ac:dyDescent="0.25">
      <c r="B62" s="28" t="s">
        <v>55</v>
      </c>
      <c r="C62" s="30"/>
      <c r="D62" s="30">
        <f>SUM(C61:D61)</f>
        <v>0</v>
      </c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</row>
    <row r="63" spans="2:20" x14ac:dyDescent="0.25">
      <c r="B63" s="28" t="s">
        <v>56</v>
      </c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</row>
    <row r="64" spans="2:20" x14ac:dyDescent="0.25">
      <c r="B64" s="28" t="s">
        <v>60</v>
      </c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</row>
    <row r="65" spans="1:17" ht="30" x14ac:dyDescent="0.25">
      <c r="B65" s="29" t="s">
        <v>57</v>
      </c>
      <c r="C65" s="30"/>
      <c r="D65" s="30"/>
      <c r="E65" s="30"/>
      <c r="F65" s="30"/>
      <c r="G65" s="30"/>
      <c r="H65" s="30"/>
      <c r="I65" s="30">
        <f>I61</f>
        <v>0</v>
      </c>
      <c r="J65" s="30">
        <f>J61</f>
        <v>0</v>
      </c>
      <c r="K65" s="30">
        <f>K61</f>
        <v>0</v>
      </c>
      <c r="L65" s="30">
        <f>L61</f>
        <v>0</v>
      </c>
      <c r="M65" s="30">
        <f>M61</f>
        <v>0</v>
      </c>
      <c r="N65" s="30"/>
      <c r="O65" s="30"/>
    </row>
    <row r="66" spans="1:17" x14ac:dyDescent="0.25">
      <c r="B66" s="29" t="s">
        <v>58</v>
      </c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>
        <f>N61</f>
        <v>0</v>
      </c>
      <c r="O66" s="30"/>
    </row>
    <row r="67" spans="1:17" x14ac:dyDescent="0.25">
      <c r="B67" s="29" t="s">
        <v>59</v>
      </c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>
        <f>O61</f>
        <v>0</v>
      </c>
    </row>
    <row r="70" spans="1:17" x14ac:dyDescent="0.25">
      <c r="A70" s="8"/>
      <c r="B70" s="8"/>
      <c r="C70" s="8">
        <v>1</v>
      </c>
      <c r="D70" s="8">
        <v>2</v>
      </c>
      <c r="E70" s="8"/>
      <c r="F70" s="8">
        <v>3</v>
      </c>
      <c r="G70" s="8">
        <v>4</v>
      </c>
      <c r="H70" s="8">
        <v>5</v>
      </c>
      <c r="I70" s="8">
        <v>6</v>
      </c>
      <c r="J70" s="8">
        <v>7</v>
      </c>
      <c r="K70" s="8">
        <v>8</v>
      </c>
      <c r="L70" s="8">
        <v>9</v>
      </c>
      <c r="M70" s="8">
        <v>10</v>
      </c>
      <c r="N70" s="8">
        <v>11</v>
      </c>
      <c r="O70" s="8">
        <v>12</v>
      </c>
      <c r="Q70" t="s">
        <v>35</v>
      </c>
    </row>
    <row r="71" spans="1:17" x14ac:dyDescent="0.25">
      <c r="A71" s="8"/>
      <c r="B71" s="8" t="s">
        <v>71</v>
      </c>
      <c r="C71" s="169">
        <v>700</v>
      </c>
      <c r="D71" s="169"/>
      <c r="E71" s="96"/>
      <c r="F71" s="8"/>
      <c r="G71" s="169">
        <v>650</v>
      </c>
      <c r="H71" s="169"/>
      <c r="I71" s="8"/>
      <c r="J71" s="8">
        <v>80</v>
      </c>
      <c r="K71" s="8">
        <v>240</v>
      </c>
      <c r="L71" s="8"/>
      <c r="M71" s="8">
        <v>220</v>
      </c>
      <c r="N71" s="8">
        <v>120</v>
      </c>
      <c r="O71" s="8"/>
      <c r="P71">
        <f t="shared" ref="P71:P76" si="5">SUM(C71:O71)</f>
        <v>2010</v>
      </c>
      <c r="Q71" s="30">
        <v>2500</v>
      </c>
    </row>
    <row r="72" spans="1:17" x14ac:dyDescent="0.25">
      <c r="A72" s="8"/>
      <c r="B72" s="8" t="s">
        <v>72</v>
      </c>
      <c r="C72" s="169">
        <v>30</v>
      </c>
      <c r="D72" s="169"/>
      <c r="E72" s="96"/>
      <c r="F72" s="8"/>
      <c r="G72" s="169">
        <v>30</v>
      </c>
      <c r="H72" s="169"/>
      <c r="I72" s="8"/>
      <c r="J72" s="8">
        <v>4</v>
      </c>
      <c r="K72" s="8">
        <v>15</v>
      </c>
      <c r="L72" s="8"/>
      <c r="M72" s="8">
        <v>6.2</v>
      </c>
      <c r="N72" s="8">
        <v>15.5</v>
      </c>
      <c r="O72" s="8"/>
      <c r="P72">
        <f t="shared" si="5"/>
        <v>100.7</v>
      </c>
      <c r="Q72" s="30">
        <v>100</v>
      </c>
    </row>
    <row r="73" spans="1:17" x14ac:dyDescent="0.25">
      <c r="A73" s="8"/>
      <c r="B73" s="8" t="s">
        <v>73</v>
      </c>
      <c r="C73" s="169">
        <v>4</v>
      </c>
      <c r="D73" s="169"/>
      <c r="E73" s="96"/>
      <c r="F73" s="8"/>
      <c r="G73" s="169">
        <v>1</v>
      </c>
      <c r="H73" s="169"/>
      <c r="I73" s="8"/>
      <c r="J73" s="8">
        <v>1</v>
      </c>
      <c r="K73" s="8">
        <v>2</v>
      </c>
      <c r="L73" s="8"/>
      <c r="M73" s="8">
        <v>1</v>
      </c>
      <c r="N73" s="8">
        <v>2</v>
      </c>
      <c r="O73" s="8"/>
      <c r="P73">
        <f t="shared" si="5"/>
        <v>11</v>
      </c>
      <c r="Q73" s="30">
        <v>12</v>
      </c>
    </row>
    <row r="74" spans="1:17" x14ac:dyDescent="0.25">
      <c r="A74" s="8"/>
      <c r="B74" s="8" t="s">
        <v>74</v>
      </c>
      <c r="C74" s="169">
        <v>1</v>
      </c>
      <c r="D74" s="169"/>
      <c r="E74" s="96"/>
      <c r="F74" s="8"/>
      <c r="G74" s="169">
        <v>1</v>
      </c>
      <c r="H74" s="169"/>
      <c r="I74" s="8"/>
      <c r="J74" s="8"/>
      <c r="K74" s="8"/>
      <c r="L74" s="8"/>
      <c r="M74" s="8"/>
      <c r="N74" s="8"/>
      <c r="O74" s="8"/>
      <c r="P74">
        <f t="shared" si="5"/>
        <v>2</v>
      </c>
      <c r="Q74" s="30">
        <v>2</v>
      </c>
    </row>
    <row r="75" spans="1:17" x14ac:dyDescent="0.25">
      <c r="A75" s="8"/>
      <c r="B75" s="8" t="s">
        <v>75</v>
      </c>
      <c r="C75" s="169">
        <v>5</v>
      </c>
      <c r="D75" s="169"/>
      <c r="E75" s="96"/>
      <c r="F75" s="8"/>
      <c r="G75" s="169">
        <v>1</v>
      </c>
      <c r="H75" s="169"/>
      <c r="I75" s="8"/>
      <c r="J75" s="8">
        <v>1</v>
      </c>
      <c r="K75" s="8">
        <v>2</v>
      </c>
      <c r="L75" s="8"/>
      <c r="M75" s="8">
        <v>5</v>
      </c>
      <c r="N75" s="8">
        <v>4</v>
      </c>
      <c r="O75" s="8"/>
      <c r="P75">
        <f t="shared" si="5"/>
        <v>18</v>
      </c>
      <c r="Q75" s="30">
        <v>20</v>
      </c>
    </row>
    <row r="76" spans="1:17" x14ac:dyDescent="0.25">
      <c r="A76" s="8"/>
      <c r="B76" s="8" t="s">
        <v>76</v>
      </c>
      <c r="C76" s="169">
        <v>63</v>
      </c>
      <c r="D76" s="169"/>
      <c r="E76" s="96"/>
      <c r="F76" s="8"/>
      <c r="G76" s="169">
        <v>46</v>
      </c>
      <c r="H76" s="169"/>
      <c r="I76" s="8"/>
      <c r="J76" s="8">
        <v>19</v>
      </c>
      <c r="K76" s="8">
        <v>23</v>
      </c>
      <c r="M76" s="8">
        <v>19</v>
      </c>
      <c r="N76" s="8">
        <v>31</v>
      </c>
      <c r="O76" s="8"/>
      <c r="P76">
        <f t="shared" si="5"/>
        <v>201</v>
      </c>
      <c r="Q76" s="30">
        <v>250</v>
      </c>
    </row>
    <row r="77" spans="1:17" x14ac:dyDescent="0.25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Q77" s="30"/>
    </row>
    <row r="78" spans="1:17" x14ac:dyDescent="0.25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Q78" s="30"/>
    </row>
  </sheetData>
  <mergeCells count="38">
    <mergeCell ref="S2:T2"/>
    <mergeCell ref="D32:F32"/>
    <mergeCell ref="G32:H32"/>
    <mergeCell ref="I32:J32"/>
    <mergeCell ref="M3:O3"/>
    <mergeCell ref="P3:R3"/>
    <mergeCell ref="H2:K2"/>
    <mergeCell ref="C2:G2"/>
    <mergeCell ref="M31:N31"/>
    <mergeCell ref="M32:N32"/>
    <mergeCell ref="S31:T31"/>
    <mergeCell ref="C71:D71"/>
    <mergeCell ref="G71:H71"/>
    <mergeCell ref="G31:H31"/>
    <mergeCell ref="I31:J31"/>
    <mergeCell ref="K31:L31"/>
    <mergeCell ref="D31:F31"/>
    <mergeCell ref="D40:F40"/>
    <mergeCell ref="G40:H40"/>
    <mergeCell ref="I40:J40"/>
    <mergeCell ref="C76:D76"/>
    <mergeCell ref="G76:H76"/>
    <mergeCell ref="C72:D72"/>
    <mergeCell ref="G72:H72"/>
    <mergeCell ref="C73:D73"/>
    <mergeCell ref="G73:H73"/>
    <mergeCell ref="C74:D74"/>
    <mergeCell ref="G74:H74"/>
    <mergeCell ref="C75:D75"/>
    <mergeCell ref="G75:H75"/>
    <mergeCell ref="M40:N40"/>
    <mergeCell ref="M33:N33"/>
    <mergeCell ref="M34:N34"/>
    <mergeCell ref="M36:N36"/>
    <mergeCell ref="M37:N37"/>
    <mergeCell ref="M38:N38"/>
    <mergeCell ref="M39:N39"/>
    <mergeCell ref="M35:N35"/>
  </mergeCells>
  <pageMargins left="0.70866141732283472" right="0.70866141732283472" top="0.74803149606299213" bottom="0.74803149606299213" header="0.31496062992125984" footer="0.31496062992125984"/>
  <pageSetup paperSize="256" scale="5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0"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Ведомость</vt:lpstr>
      <vt:lpstr>Лист2</vt:lpstr>
      <vt:lpstr>Лист1</vt:lpstr>
      <vt:lpstr>Ведомость!Заголовки_для_печати</vt:lpstr>
    </vt:vector>
  </TitlesOfParts>
  <Company>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Ижбулдин Константин Айгузинович</dc:creator>
  <cp:lastModifiedBy>Пользователь Windows</cp:lastModifiedBy>
  <cp:lastPrinted>2021-02-02T00:49:43Z</cp:lastPrinted>
  <dcterms:created xsi:type="dcterms:W3CDTF">2011-05-31T03:19:39Z</dcterms:created>
  <dcterms:modified xsi:type="dcterms:W3CDTF">2021-02-16T05:52:06Z</dcterms:modified>
</cp:coreProperties>
</file>